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d.docs.live.net/23cdffae4867f693/Documentos/MENTHOR 2-0/TU CASA EXPRESS/"/>
    </mc:Choice>
  </mc:AlternateContent>
  <xr:revisionPtr revIDLastSave="0" documentId="8_{0FA4C74C-8ADC-431E-AA9B-8B101843D217}" xr6:coauthVersionLast="47" xr6:coauthVersionMax="47" xr10:uidLastSave="{00000000-0000-0000-0000-000000000000}"/>
  <bookViews>
    <workbookView xWindow="-110" yWindow="-110" windowWidth="19420" windowHeight="10420" xr2:uid="{00000000-000D-0000-FFFF-FFFF00000000}"/>
  </bookViews>
  <sheets>
    <sheet name="TABLA PLAN 60+" sheetId="19" r:id="rId1"/>
  </sheets>
  <definedNames>
    <definedName name="_xlnm.Print_Area" localSheetId="0">'TABLA PLAN 60+'!$A$1:$L$204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1" i="19" l="1"/>
  <c r="K30" i="19"/>
  <c r="K29" i="19"/>
  <c r="K28" i="19"/>
  <c r="K27" i="19"/>
  <c r="K26" i="19"/>
  <c r="K25" i="19"/>
  <c r="K23" i="19"/>
  <c r="K22" i="19"/>
  <c r="G21" i="19"/>
  <c r="K200" i="19" l="1"/>
  <c r="K199" i="19"/>
  <c r="K198" i="19"/>
  <c r="K197" i="19"/>
  <c r="K196" i="19"/>
  <c r="K195" i="19"/>
  <c r="K194" i="19"/>
  <c r="K193" i="19"/>
  <c r="K192" i="19"/>
  <c r="K191" i="19"/>
  <c r="K190" i="19"/>
  <c r="K189" i="19"/>
  <c r="K188" i="19"/>
  <c r="K187" i="19"/>
  <c r="K186" i="19"/>
  <c r="K185" i="19"/>
  <c r="K184" i="19"/>
  <c r="K183" i="19"/>
  <c r="K182" i="19"/>
  <c r="K181" i="19"/>
  <c r="K180" i="19"/>
  <c r="K179" i="19"/>
  <c r="K178" i="19"/>
  <c r="K177" i="19"/>
  <c r="K176" i="19"/>
  <c r="K175" i="19"/>
  <c r="K174" i="19"/>
  <c r="K173" i="19"/>
  <c r="K172" i="19"/>
  <c r="K171" i="19"/>
  <c r="K170" i="19"/>
  <c r="K169" i="19"/>
  <c r="K168" i="19"/>
  <c r="K167" i="19"/>
  <c r="K166" i="19"/>
  <c r="K165" i="19"/>
  <c r="K164" i="19"/>
  <c r="K163" i="19"/>
  <c r="K162" i="19"/>
  <c r="K161" i="19"/>
  <c r="K160" i="19"/>
  <c r="K159" i="19"/>
  <c r="K158" i="19"/>
  <c r="K157" i="19"/>
  <c r="K156" i="19"/>
  <c r="K155" i="19"/>
  <c r="K154" i="19"/>
  <c r="K153" i="19"/>
  <c r="K152" i="19"/>
  <c r="K151" i="19"/>
  <c r="K150" i="19"/>
  <c r="K149" i="19"/>
  <c r="K148" i="19"/>
  <c r="K147" i="19"/>
  <c r="K146" i="19"/>
  <c r="K145" i="19"/>
  <c r="K144" i="19"/>
  <c r="K143" i="19"/>
  <c r="K142" i="19"/>
  <c r="K141" i="19"/>
  <c r="K140" i="19"/>
  <c r="K139" i="19"/>
  <c r="K138" i="19"/>
  <c r="K137" i="19"/>
  <c r="K136" i="19"/>
  <c r="K135"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6"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7" i="19"/>
  <c r="K36" i="19"/>
  <c r="K35" i="19"/>
  <c r="K34" i="19"/>
  <c r="K33" i="19"/>
  <c r="K32" i="19"/>
  <c r="K31" i="19"/>
  <c r="N200" i="19" l="1"/>
  <c r="M200" i="19"/>
  <c r="N199" i="19"/>
  <c r="M199" i="19"/>
  <c r="N198" i="19"/>
  <c r="M198" i="19"/>
  <c r="N197" i="19"/>
  <c r="M197" i="19"/>
  <c r="N196" i="19"/>
  <c r="M196" i="19"/>
  <c r="N195" i="19"/>
  <c r="M195" i="19"/>
  <c r="N194" i="19"/>
  <c r="M194" i="19"/>
  <c r="N193" i="19"/>
  <c r="M193" i="19"/>
  <c r="N192" i="19"/>
  <c r="M192" i="19"/>
  <c r="N191" i="19"/>
  <c r="M191" i="19"/>
  <c r="N190" i="19"/>
  <c r="M190" i="19"/>
  <c r="N189" i="19"/>
  <c r="M189" i="19"/>
  <c r="N188" i="19"/>
  <c r="M188" i="19"/>
  <c r="N187" i="19"/>
  <c r="M187" i="19"/>
  <c r="N186" i="19"/>
  <c r="M186" i="19"/>
  <c r="N185" i="19"/>
  <c r="M185" i="19"/>
  <c r="N184" i="19"/>
  <c r="M184" i="19"/>
  <c r="N183" i="19"/>
  <c r="M183" i="19"/>
  <c r="N182" i="19"/>
  <c r="M182" i="19"/>
  <c r="N181" i="19"/>
  <c r="M181" i="19"/>
  <c r="N180" i="19"/>
  <c r="M180" i="19"/>
  <c r="N179" i="19"/>
  <c r="M179" i="19"/>
  <c r="N178" i="19"/>
  <c r="M178" i="19"/>
  <c r="N177" i="19"/>
  <c r="M177" i="19"/>
  <c r="N176" i="19"/>
  <c r="M176" i="19"/>
  <c r="N175" i="19"/>
  <c r="M175" i="19"/>
  <c r="N174" i="19"/>
  <c r="M174" i="19"/>
  <c r="N173" i="19"/>
  <c r="M173" i="19"/>
  <c r="N172" i="19"/>
  <c r="M172" i="19"/>
  <c r="N171" i="19"/>
  <c r="M171" i="19"/>
  <c r="N170" i="19"/>
  <c r="M170" i="19"/>
  <c r="N169" i="19"/>
  <c r="M169" i="19"/>
  <c r="N168" i="19"/>
  <c r="M168" i="19"/>
  <c r="N167" i="19"/>
  <c r="M167" i="19"/>
  <c r="N166" i="19"/>
  <c r="M166" i="19"/>
  <c r="N165" i="19"/>
  <c r="M165" i="19"/>
  <c r="N164" i="19"/>
  <c r="M164" i="19"/>
  <c r="N163" i="19"/>
  <c r="M163" i="19"/>
  <c r="N162" i="19"/>
  <c r="M162" i="19"/>
  <c r="N161" i="19"/>
  <c r="M161" i="19"/>
  <c r="N160" i="19"/>
  <c r="M160" i="19"/>
  <c r="N159" i="19"/>
  <c r="M159" i="19"/>
  <c r="N158" i="19"/>
  <c r="M158" i="19"/>
  <c r="N157" i="19"/>
  <c r="M157" i="19"/>
  <c r="N156" i="19"/>
  <c r="M156" i="19"/>
  <c r="N155" i="19"/>
  <c r="M155" i="19"/>
  <c r="N154" i="19"/>
  <c r="M154" i="19"/>
  <c r="N153" i="19"/>
  <c r="M153" i="19"/>
  <c r="N152" i="19"/>
  <c r="M152" i="19"/>
  <c r="N151" i="19"/>
  <c r="M151" i="19"/>
  <c r="N150" i="19"/>
  <c r="M150" i="19"/>
  <c r="N149" i="19"/>
  <c r="M149" i="19"/>
  <c r="N148" i="19"/>
  <c r="M148" i="19"/>
  <c r="N147" i="19"/>
  <c r="M147" i="19"/>
  <c r="N146" i="19"/>
  <c r="M146" i="19"/>
  <c r="N145" i="19"/>
  <c r="M145" i="19"/>
  <c r="N144" i="19"/>
  <c r="M144" i="19"/>
  <c r="N143" i="19"/>
  <c r="M143" i="19"/>
  <c r="N142" i="19"/>
  <c r="M142" i="19"/>
  <c r="N141" i="19"/>
  <c r="M141" i="19"/>
  <c r="N140" i="19"/>
  <c r="M140" i="19"/>
  <c r="N139" i="19"/>
  <c r="M139" i="19"/>
  <c r="N138" i="19"/>
  <c r="M138" i="19"/>
  <c r="N137" i="19"/>
  <c r="M137" i="19"/>
  <c r="N136" i="19"/>
  <c r="M136" i="19"/>
  <c r="N135" i="19"/>
  <c r="M135" i="19"/>
  <c r="N134" i="19"/>
  <c r="M134" i="19"/>
  <c r="N133" i="19"/>
  <c r="M133" i="19"/>
  <c r="N132" i="19"/>
  <c r="M132" i="19"/>
  <c r="N131" i="19"/>
  <c r="M131" i="19"/>
  <c r="N130" i="19"/>
  <c r="M130" i="19"/>
  <c r="N129" i="19"/>
  <c r="M129" i="19"/>
  <c r="N128" i="19"/>
  <c r="M128" i="19"/>
  <c r="N127" i="19"/>
  <c r="M127" i="19"/>
  <c r="N126" i="19"/>
  <c r="M126" i="19"/>
  <c r="N125" i="19"/>
  <c r="M125" i="19"/>
  <c r="N124" i="19"/>
  <c r="M124" i="19"/>
  <c r="N123" i="19"/>
  <c r="M123" i="19"/>
  <c r="N122" i="19"/>
  <c r="M122" i="19"/>
  <c r="N121" i="19"/>
  <c r="M121" i="19"/>
  <c r="N120" i="19"/>
  <c r="M120" i="19"/>
  <c r="N119" i="19"/>
  <c r="M119" i="19"/>
  <c r="N118" i="19"/>
  <c r="M118" i="19"/>
  <c r="N117" i="19"/>
  <c r="M117" i="19"/>
  <c r="N116" i="19"/>
  <c r="M116" i="19"/>
  <c r="N115" i="19"/>
  <c r="M115" i="19"/>
  <c r="N114" i="19"/>
  <c r="M114" i="19"/>
  <c r="N113" i="19"/>
  <c r="M113" i="19"/>
  <c r="N112" i="19"/>
  <c r="M112" i="19"/>
  <c r="N111" i="19"/>
  <c r="M111" i="19"/>
  <c r="N110" i="19"/>
  <c r="M110" i="19"/>
  <c r="N109" i="19"/>
  <c r="M109" i="19"/>
  <c r="N108" i="19"/>
  <c r="M108" i="19"/>
  <c r="N107" i="19"/>
  <c r="M107" i="19"/>
  <c r="N106" i="19"/>
  <c r="M106" i="19"/>
  <c r="N105" i="19"/>
  <c r="M105" i="19"/>
  <c r="N104" i="19"/>
  <c r="M104" i="19"/>
  <c r="N103" i="19"/>
  <c r="M103" i="19"/>
  <c r="N102" i="19"/>
  <c r="M102" i="19"/>
  <c r="N101" i="19"/>
  <c r="M101" i="19"/>
  <c r="N100" i="19"/>
  <c r="M100" i="19"/>
  <c r="N99" i="19"/>
  <c r="M99" i="19"/>
  <c r="N98" i="19"/>
  <c r="M98" i="19"/>
  <c r="N97" i="19"/>
  <c r="M97" i="19"/>
  <c r="N96" i="19"/>
  <c r="M96" i="19"/>
  <c r="N95" i="19"/>
  <c r="M95" i="19"/>
  <c r="N94" i="19"/>
  <c r="M94" i="19"/>
  <c r="N93" i="19"/>
  <c r="M93" i="19"/>
  <c r="N92" i="19"/>
  <c r="M92" i="19"/>
  <c r="N91" i="19"/>
  <c r="M91" i="19"/>
  <c r="N90" i="19"/>
  <c r="M90" i="19"/>
  <c r="N89" i="19"/>
  <c r="M89" i="19"/>
  <c r="N88" i="19"/>
  <c r="M88" i="19"/>
  <c r="N87" i="19"/>
  <c r="M87" i="19"/>
  <c r="N86" i="19"/>
  <c r="M86" i="19"/>
  <c r="N85" i="19"/>
  <c r="M85" i="19"/>
  <c r="N84" i="19"/>
  <c r="M84" i="19"/>
  <c r="N83" i="19"/>
  <c r="M83" i="19"/>
  <c r="N82" i="19"/>
  <c r="M82" i="19"/>
  <c r="N81" i="19"/>
  <c r="M81" i="19"/>
  <c r="N80" i="19"/>
  <c r="M80" i="19"/>
  <c r="N79" i="19"/>
  <c r="M79" i="19"/>
  <c r="N78" i="19"/>
  <c r="M78" i="19"/>
  <c r="N77" i="19"/>
  <c r="M77" i="19"/>
  <c r="N76" i="19"/>
  <c r="M76" i="19"/>
  <c r="N75" i="19"/>
  <c r="M75" i="19"/>
  <c r="N74" i="19"/>
  <c r="M74" i="19"/>
  <c r="N73" i="19"/>
  <c r="M73" i="19"/>
  <c r="N72" i="19"/>
  <c r="M72" i="19"/>
  <c r="N71" i="19"/>
  <c r="M71" i="19"/>
  <c r="N70" i="19"/>
  <c r="M70" i="19"/>
  <c r="N69" i="19"/>
  <c r="M69" i="19"/>
  <c r="N68" i="19"/>
  <c r="M68" i="19"/>
  <c r="N67" i="19"/>
  <c r="M67" i="19"/>
  <c r="N66" i="19"/>
  <c r="M66" i="19"/>
  <c r="N65" i="19"/>
  <c r="M65" i="19"/>
  <c r="N64" i="19"/>
  <c r="M64" i="19"/>
  <c r="N63" i="19"/>
  <c r="M63" i="19"/>
  <c r="N62" i="19"/>
  <c r="M62" i="19"/>
  <c r="N61" i="19"/>
  <c r="M61" i="19"/>
  <c r="N60" i="19"/>
  <c r="M60" i="19"/>
  <c r="N59" i="19"/>
  <c r="M59" i="19"/>
  <c r="N58" i="19"/>
  <c r="M58" i="19"/>
  <c r="N57" i="19"/>
  <c r="M57" i="19"/>
  <c r="N56" i="19"/>
  <c r="M56" i="19"/>
  <c r="N55" i="19"/>
  <c r="M55" i="19"/>
  <c r="N54" i="19"/>
  <c r="M54" i="19"/>
  <c r="N53" i="19"/>
  <c r="M53" i="19"/>
  <c r="N52" i="19"/>
  <c r="M52" i="19"/>
  <c r="N51" i="19"/>
  <c r="M51" i="19"/>
  <c r="N50" i="19"/>
  <c r="M50" i="19"/>
  <c r="N49" i="19"/>
  <c r="M49" i="19"/>
  <c r="N48" i="19"/>
  <c r="M48" i="19"/>
  <c r="N47" i="19"/>
  <c r="M47" i="19"/>
  <c r="N46" i="19"/>
  <c r="M46" i="19"/>
  <c r="N45" i="19"/>
  <c r="M45" i="19"/>
  <c r="N44" i="19"/>
  <c r="M44" i="19"/>
  <c r="N43" i="19"/>
  <c r="M43" i="19"/>
  <c r="N42" i="19"/>
  <c r="M42" i="19"/>
  <c r="N41" i="19"/>
  <c r="M41" i="19"/>
  <c r="N40" i="19"/>
  <c r="M40" i="19"/>
  <c r="N39" i="19"/>
  <c r="M39" i="19"/>
  <c r="Q38" i="19"/>
  <c r="N38" i="19"/>
  <c r="M38" i="19"/>
  <c r="O38" i="19" s="1"/>
  <c r="I38" i="19" s="1"/>
  <c r="N37" i="19"/>
  <c r="M37" i="19"/>
  <c r="O37" i="19" s="1"/>
  <c r="I37" i="19" s="1"/>
  <c r="N36" i="19"/>
  <c r="M36" i="19"/>
  <c r="O36" i="19" s="1"/>
  <c r="I36" i="19" s="1"/>
  <c r="N35" i="19"/>
  <c r="M35" i="19"/>
  <c r="O35" i="19" s="1"/>
  <c r="I35" i="19" s="1"/>
  <c r="N34" i="19"/>
  <c r="M34" i="19"/>
  <c r="O34" i="19" s="1"/>
  <c r="I34" i="19" s="1"/>
  <c r="N33" i="19"/>
  <c r="M33" i="19"/>
  <c r="O33" i="19" s="1"/>
  <c r="I33" i="19" s="1"/>
  <c r="N32" i="19"/>
  <c r="M32" i="19"/>
  <c r="O32" i="19" s="1"/>
  <c r="I32" i="19" s="1"/>
  <c r="N31" i="19"/>
  <c r="M31" i="19"/>
  <c r="O31" i="19" s="1"/>
  <c r="I31" i="19" s="1"/>
  <c r="N30" i="19"/>
  <c r="M30" i="19"/>
  <c r="O30" i="19" s="1"/>
  <c r="I30" i="19" s="1"/>
  <c r="N29" i="19"/>
  <c r="M29" i="19"/>
  <c r="O29" i="19" s="1"/>
  <c r="I29" i="19" s="1"/>
  <c r="N28" i="19"/>
  <c r="M28" i="19"/>
  <c r="O28" i="19" s="1"/>
  <c r="I28" i="19" s="1"/>
  <c r="N27" i="19"/>
  <c r="M27" i="19"/>
  <c r="O27" i="19" s="1"/>
  <c r="I27" i="19" s="1"/>
  <c r="N26" i="19"/>
  <c r="M26" i="19"/>
  <c r="O26" i="19" s="1"/>
  <c r="I26" i="19" s="1"/>
  <c r="N25" i="19"/>
  <c r="M25" i="19"/>
  <c r="N24" i="19"/>
  <c r="M24" i="19"/>
  <c r="O24" i="19" s="1"/>
  <c r="I24" i="19" s="1"/>
  <c r="N23" i="19"/>
  <c r="M23" i="19"/>
  <c r="N22" i="19"/>
  <c r="M22" i="19"/>
  <c r="O22" i="19" s="1"/>
  <c r="I22" i="19" s="1"/>
  <c r="A21" i="19"/>
  <c r="A22" i="19" s="1"/>
  <c r="G22" i="19" s="1"/>
  <c r="H6" i="19"/>
  <c r="D10" i="19"/>
  <c r="H3" i="19"/>
  <c r="E12" i="19" s="1"/>
  <c r="D11" i="19" l="1"/>
  <c r="D7" i="19"/>
  <c r="H7" i="19" s="1"/>
  <c r="D12" i="19"/>
  <c r="D13" i="19"/>
  <c r="E11" i="19"/>
  <c r="O80" i="19"/>
  <c r="I80" i="19" s="1"/>
  <c r="O82" i="19"/>
  <c r="I82" i="19" s="1"/>
  <c r="O84" i="19"/>
  <c r="I84" i="19" s="1"/>
  <c r="O86" i="19"/>
  <c r="I86" i="19" s="1"/>
  <c r="O88" i="19"/>
  <c r="I88" i="19" s="1"/>
  <c r="O90" i="19"/>
  <c r="I90" i="19" s="1"/>
  <c r="O92" i="19"/>
  <c r="I92" i="19" s="1"/>
  <c r="O94" i="19"/>
  <c r="I94" i="19" s="1"/>
  <c r="O96" i="19"/>
  <c r="I96" i="19" s="1"/>
  <c r="O98" i="19"/>
  <c r="I98" i="19" s="1"/>
  <c r="O100" i="19"/>
  <c r="I100" i="19" s="1"/>
  <c r="O102" i="19"/>
  <c r="I102" i="19" s="1"/>
  <c r="O104" i="19"/>
  <c r="I104" i="19" s="1"/>
  <c r="O106" i="19"/>
  <c r="I106" i="19" s="1"/>
  <c r="O108" i="19"/>
  <c r="I108" i="19" s="1"/>
  <c r="O110" i="19"/>
  <c r="I110" i="19" s="1"/>
  <c r="O118" i="19"/>
  <c r="I118" i="19" s="1"/>
  <c r="O120" i="19"/>
  <c r="I120" i="19" s="1"/>
  <c r="O122" i="19"/>
  <c r="I122" i="19" s="1"/>
  <c r="O124" i="19"/>
  <c r="I124" i="19" s="1"/>
  <c r="O126" i="19"/>
  <c r="I126" i="19" s="1"/>
  <c r="O128" i="19"/>
  <c r="I128" i="19" s="1"/>
  <c r="O130" i="19"/>
  <c r="I130" i="19" s="1"/>
  <c r="O132" i="19"/>
  <c r="I132" i="19" s="1"/>
  <c r="O136" i="19"/>
  <c r="I136" i="19" s="1"/>
  <c r="O140" i="19"/>
  <c r="I140" i="19" s="1"/>
  <c r="O144" i="19"/>
  <c r="I144" i="19" s="1"/>
  <c r="O148" i="19"/>
  <c r="I148" i="19" s="1"/>
  <c r="O152" i="19"/>
  <c r="I152" i="19" s="1"/>
  <c r="O156" i="19"/>
  <c r="I156" i="19" s="1"/>
  <c r="O160" i="19"/>
  <c r="I160" i="19" s="1"/>
  <c r="O162" i="19"/>
  <c r="I162" i="19" s="1"/>
  <c r="O164" i="19"/>
  <c r="I164" i="19" s="1"/>
  <c r="O166" i="19"/>
  <c r="I166" i="19" s="1"/>
  <c r="O168" i="19"/>
  <c r="I168" i="19" s="1"/>
  <c r="O170" i="19"/>
  <c r="I170" i="19" s="1"/>
  <c r="O172" i="19"/>
  <c r="I172" i="19" s="1"/>
  <c r="O174" i="19"/>
  <c r="I174" i="19" s="1"/>
  <c r="O180" i="19"/>
  <c r="I180" i="19" s="1"/>
  <c r="O184" i="19"/>
  <c r="I184" i="19" s="1"/>
  <c r="O188" i="19"/>
  <c r="I188" i="19" s="1"/>
  <c r="O192" i="19"/>
  <c r="I192" i="19" s="1"/>
  <c r="O196" i="19"/>
  <c r="I196" i="19" s="1"/>
  <c r="O39" i="19"/>
  <c r="I39" i="19" s="1"/>
  <c r="O43" i="19"/>
  <c r="I43" i="19" s="1"/>
  <c r="O47" i="19"/>
  <c r="I47" i="19" s="1"/>
  <c r="O81" i="19"/>
  <c r="I81" i="19" s="1"/>
  <c r="O83" i="19"/>
  <c r="I83" i="19" s="1"/>
  <c r="O85" i="19"/>
  <c r="I85" i="19" s="1"/>
  <c r="O87" i="19"/>
  <c r="I87" i="19" s="1"/>
  <c r="O89" i="19"/>
  <c r="I89" i="19" s="1"/>
  <c r="O91" i="19"/>
  <c r="I91" i="19" s="1"/>
  <c r="O93" i="19"/>
  <c r="I93" i="19" s="1"/>
  <c r="O95" i="19"/>
  <c r="I95" i="19" s="1"/>
  <c r="O97" i="19"/>
  <c r="I97" i="19" s="1"/>
  <c r="O99" i="19"/>
  <c r="I99" i="19" s="1"/>
  <c r="O101" i="19"/>
  <c r="I101" i="19" s="1"/>
  <c r="O103" i="19"/>
  <c r="I103" i="19" s="1"/>
  <c r="O105" i="19"/>
  <c r="I105" i="19" s="1"/>
  <c r="O107" i="19"/>
  <c r="I107" i="19" s="1"/>
  <c r="O109" i="19"/>
  <c r="I109" i="19" s="1"/>
  <c r="O111" i="19"/>
  <c r="I111" i="19" s="1"/>
  <c r="O113" i="19"/>
  <c r="I113" i="19" s="1"/>
  <c r="O117" i="19"/>
  <c r="I117" i="19" s="1"/>
  <c r="O121" i="19"/>
  <c r="I121" i="19" s="1"/>
  <c r="O125" i="19"/>
  <c r="I125" i="19" s="1"/>
  <c r="O129" i="19"/>
  <c r="I129" i="19" s="1"/>
  <c r="O133" i="19"/>
  <c r="I133" i="19" s="1"/>
  <c r="O137" i="19"/>
  <c r="I137" i="19" s="1"/>
  <c r="O141" i="19"/>
  <c r="I141" i="19" s="1"/>
  <c r="O145" i="19"/>
  <c r="I145" i="19" s="1"/>
  <c r="C21" i="19"/>
  <c r="D21" i="19"/>
  <c r="E21" i="19" s="1"/>
  <c r="F21" i="19" s="1"/>
  <c r="O158" i="19"/>
  <c r="I158" i="19" s="1"/>
  <c r="O147" i="19"/>
  <c r="I147" i="19" s="1"/>
  <c r="O153" i="19"/>
  <c r="I153" i="19" s="1"/>
  <c r="O23" i="19"/>
  <c r="I23" i="19" s="1"/>
  <c r="O151" i="19"/>
  <c r="I151" i="19" s="1"/>
  <c r="O142" i="19"/>
  <c r="I142" i="19" s="1"/>
  <c r="O149" i="19"/>
  <c r="I149" i="19" s="1"/>
  <c r="O154" i="19"/>
  <c r="I154" i="19" s="1"/>
  <c r="O134" i="19"/>
  <c r="I134" i="19" s="1"/>
  <c r="O146" i="19"/>
  <c r="I146" i="19" s="1"/>
  <c r="O157" i="19"/>
  <c r="I157" i="19" s="1"/>
  <c r="O138" i="19"/>
  <c r="I138" i="19" s="1"/>
  <c r="O143" i="19"/>
  <c r="I143" i="19" s="1"/>
  <c r="O150" i="19"/>
  <c r="I150" i="19" s="1"/>
  <c r="O155" i="19"/>
  <c r="I155" i="19" s="1"/>
  <c r="I6" i="19"/>
  <c r="I8" i="19"/>
  <c r="I9" i="19" s="1"/>
  <c r="I7" i="19"/>
  <c r="O25" i="19"/>
  <c r="I25" i="19" s="1"/>
  <c r="O40" i="19"/>
  <c r="I40" i="19" s="1"/>
  <c r="O44" i="19"/>
  <c r="I44" i="19" s="1"/>
  <c r="O41" i="19"/>
  <c r="I41" i="19" s="1"/>
  <c r="O45" i="19"/>
  <c r="I45" i="19" s="1"/>
  <c r="C22" i="19"/>
  <c r="A23" i="19"/>
  <c r="G23" i="19" s="1"/>
  <c r="O42" i="19"/>
  <c r="I42" i="19" s="1"/>
  <c r="O46" i="19"/>
  <c r="I46" i="19" s="1"/>
  <c r="E8" i="19"/>
  <c r="E9" i="19"/>
  <c r="E10" i="19"/>
  <c r="O49" i="19"/>
  <c r="I49" i="19" s="1"/>
  <c r="O51" i="19"/>
  <c r="I51" i="19" s="1"/>
  <c r="O53" i="19"/>
  <c r="I53" i="19" s="1"/>
  <c r="O55" i="19"/>
  <c r="I55" i="19" s="1"/>
  <c r="O57" i="19"/>
  <c r="I57" i="19" s="1"/>
  <c r="O59" i="19"/>
  <c r="I59" i="19" s="1"/>
  <c r="O61" i="19"/>
  <c r="I61" i="19" s="1"/>
  <c r="O63" i="19"/>
  <c r="I63" i="19" s="1"/>
  <c r="O65" i="19"/>
  <c r="I65" i="19" s="1"/>
  <c r="O67" i="19"/>
  <c r="I67" i="19" s="1"/>
  <c r="O69" i="19"/>
  <c r="I69" i="19" s="1"/>
  <c r="O71" i="19"/>
  <c r="I71" i="19" s="1"/>
  <c r="O73" i="19"/>
  <c r="I73" i="19" s="1"/>
  <c r="O75" i="19"/>
  <c r="I75" i="19" s="1"/>
  <c r="O77" i="19"/>
  <c r="I77" i="19" s="1"/>
  <c r="O79" i="19"/>
  <c r="I79" i="19" s="1"/>
  <c r="O48" i="19"/>
  <c r="I48" i="19" s="1"/>
  <c r="O50" i="19"/>
  <c r="I50" i="19" s="1"/>
  <c r="O52" i="19"/>
  <c r="I52" i="19" s="1"/>
  <c r="O54" i="19"/>
  <c r="I54" i="19" s="1"/>
  <c r="O56" i="19"/>
  <c r="I56" i="19" s="1"/>
  <c r="O58" i="19"/>
  <c r="I58" i="19" s="1"/>
  <c r="O60" i="19"/>
  <c r="I60" i="19" s="1"/>
  <c r="O62" i="19"/>
  <c r="I62" i="19" s="1"/>
  <c r="O64" i="19"/>
  <c r="I64" i="19" s="1"/>
  <c r="O66" i="19"/>
  <c r="I66" i="19" s="1"/>
  <c r="O68" i="19"/>
  <c r="I68" i="19" s="1"/>
  <c r="O70" i="19"/>
  <c r="I70" i="19" s="1"/>
  <c r="O72" i="19"/>
  <c r="I72" i="19" s="1"/>
  <c r="O74" i="19"/>
  <c r="I74" i="19" s="1"/>
  <c r="O76" i="19"/>
  <c r="I76" i="19" s="1"/>
  <c r="O78" i="19"/>
  <c r="I78" i="19" s="1"/>
  <c r="O112" i="19"/>
  <c r="I112" i="19" s="1"/>
  <c r="O114" i="19"/>
  <c r="I114" i="19" s="1"/>
  <c r="O116" i="19"/>
  <c r="I116" i="19" s="1"/>
  <c r="O115" i="19"/>
  <c r="I115" i="19" s="1"/>
  <c r="O119" i="19"/>
  <c r="I119" i="19" s="1"/>
  <c r="O123" i="19"/>
  <c r="I123" i="19" s="1"/>
  <c r="O127" i="19"/>
  <c r="I127" i="19" s="1"/>
  <c r="O131" i="19"/>
  <c r="I131" i="19" s="1"/>
  <c r="O135" i="19"/>
  <c r="I135" i="19" s="1"/>
  <c r="O139" i="19"/>
  <c r="I139" i="19" s="1"/>
  <c r="O175" i="19"/>
  <c r="I175" i="19" s="1"/>
  <c r="O179" i="19"/>
  <c r="I179" i="19" s="1"/>
  <c r="O183" i="19"/>
  <c r="I183" i="19" s="1"/>
  <c r="O187" i="19"/>
  <c r="I187" i="19" s="1"/>
  <c r="O191" i="19"/>
  <c r="I191" i="19" s="1"/>
  <c r="O195" i="19"/>
  <c r="I195" i="19" s="1"/>
  <c r="O200" i="19"/>
  <c r="I200" i="19" s="1"/>
  <c r="O173" i="19"/>
  <c r="I173" i="19" s="1"/>
  <c r="O177" i="19"/>
  <c r="I177" i="19" s="1"/>
  <c r="O181" i="19"/>
  <c r="I181" i="19" s="1"/>
  <c r="O185" i="19"/>
  <c r="I185" i="19" s="1"/>
  <c r="O189" i="19"/>
  <c r="I189" i="19" s="1"/>
  <c r="O193" i="19"/>
  <c r="I193" i="19" s="1"/>
  <c r="O197" i="19"/>
  <c r="I197" i="19" s="1"/>
  <c r="O159" i="19"/>
  <c r="I159" i="19" s="1"/>
  <c r="O161" i="19"/>
  <c r="I161" i="19" s="1"/>
  <c r="O163" i="19"/>
  <c r="I163" i="19" s="1"/>
  <c r="O165" i="19"/>
  <c r="I165" i="19" s="1"/>
  <c r="O167" i="19"/>
  <c r="I167" i="19" s="1"/>
  <c r="O169" i="19"/>
  <c r="I169" i="19" s="1"/>
  <c r="O171" i="19"/>
  <c r="I171" i="19" s="1"/>
  <c r="O176" i="19"/>
  <c r="I176" i="19" s="1"/>
  <c r="O178" i="19"/>
  <c r="I178" i="19" s="1"/>
  <c r="O182" i="19"/>
  <c r="I182" i="19" s="1"/>
  <c r="O186" i="19"/>
  <c r="I186" i="19" s="1"/>
  <c r="O190" i="19"/>
  <c r="I190" i="19" s="1"/>
  <c r="O194" i="19"/>
  <c r="I194" i="19" s="1"/>
  <c r="O198" i="19"/>
  <c r="I198" i="19" s="1"/>
  <c r="O199" i="19"/>
  <c r="I199" i="19" s="1"/>
  <c r="D9" i="19" l="1"/>
  <c r="K21" i="19"/>
  <c r="L21" i="19" s="1"/>
  <c r="I10" i="19"/>
  <c r="A24" i="19"/>
  <c r="G24" i="19" s="1"/>
  <c r="D22" i="19"/>
  <c r="I11" i="19" l="1"/>
  <c r="C23" i="19"/>
  <c r="D23" i="19"/>
  <c r="E23" i="19" s="1"/>
  <c r="A25" i="19"/>
  <c r="G25" i="19" s="1"/>
  <c r="H24" i="19"/>
  <c r="E22" i="19"/>
  <c r="A26" i="19" l="1"/>
  <c r="G26" i="19" s="1"/>
  <c r="H25" i="19"/>
  <c r="F23" i="19"/>
  <c r="D24" i="19"/>
  <c r="E24" i="19" s="1"/>
  <c r="C24" i="19"/>
  <c r="K24" i="19" s="1"/>
  <c r="F22" i="19"/>
  <c r="L22" i="19" s="1"/>
  <c r="L23" i="19" l="1"/>
  <c r="F24" i="19"/>
  <c r="L24" i="19" s="1"/>
  <c r="D25" i="19"/>
  <c r="E25" i="19" s="1"/>
  <c r="F25" i="19" s="1"/>
  <c r="C25" i="19"/>
  <c r="A27" i="19"/>
  <c r="G27" i="19" s="1"/>
  <c r="H26" i="19"/>
  <c r="L25" i="19" l="1"/>
  <c r="A28" i="19"/>
  <c r="G28" i="19" s="1"/>
  <c r="H27" i="19"/>
  <c r="D26" i="19"/>
  <c r="E26" i="19" s="1"/>
  <c r="F26" i="19" s="1"/>
  <c r="C26" i="19"/>
  <c r="L26" i="19" l="1"/>
  <c r="C27" i="19"/>
  <c r="D27" i="19"/>
  <c r="E27" i="19" s="1"/>
  <c r="A29" i="19"/>
  <c r="G29" i="19" s="1"/>
  <c r="H28" i="19"/>
  <c r="D28" i="19" l="1"/>
  <c r="E28" i="19" s="1"/>
  <c r="C28" i="19"/>
  <c r="F27" i="19"/>
  <c r="A30" i="19"/>
  <c r="G30" i="19" s="1"/>
  <c r="L27" i="19" l="1"/>
  <c r="D29" i="19"/>
  <c r="E29" i="19" s="1"/>
  <c r="C29" i="19"/>
  <c r="H29" i="19"/>
  <c r="A31" i="19"/>
  <c r="G31" i="19" s="1"/>
  <c r="F28" i="19"/>
  <c r="L28" i="19" l="1"/>
  <c r="F29" i="19"/>
  <c r="D30" i="19"/>
  <c r="E30" i="19" s="1"/>
  <c r="C30" i="19"/>
  <c r="H30" i="19"/>
  <c r="A32" i="19"/>
  <c r="G32" i="19" s="1"/>
  <c r="L29" i="19" l="1"/>
  <c r="F30" i="19"/>
  <c r="A33" i="19"/>
  <c r="G33" i="19" s="1"/>
  <c r="C31" i="19"/>
  <c r="D31" i="19"/>
  <c r="E31" i="19" s="1"/>
  <c r="H31" i="19"/>
  <c r="L30" i="19" l="1"/>
  <c r="F31" i="19"/>
  <c r="D32" i="19"/>
  <c r="E32" i="19" s="1"/>
  <c r="C32" i="19"/>
  <c r="H32" i="19"/>
  <c r="A34" i="19"/>
  <c r="G34" i="19" s="1"/>
  <c r="L31" i="19" l="1"/>
  <c r="D33" i="19"/>
  <c r="E33" i="19" s="1"/>
  <c r="C33" i="19"/>
  <c r="H33" i="19"/>
  <c r="A35" i="19"/>
  <c r="G35" i="19" s="1"/>
  <c r="F32" i="19"/>
  <c r="L32" i="19" l="1"/>
  <c r="F33" i="19"/>
  <c r="D34" i="19"/>
  <c r="E34" i="19" s="1"/>
  <c r="C34" i="19"/>
  <c r="H34" i="19"/>
  <c r="A36" i="19"/>
  <c r="G36" i="19" s="1"/>
  <c r="L33" i="19" l="1"/>
  <c r="F34" i="19"/>
  <c r="C35" i="19"/>
  <c r="D35" i="19"/>
  <c r="E35" i="19" s="1"/>
  <c r="H35" i="19"/>
  <c r="A37" i="19"/>
  <c r="G37" i="19" s="1"/>
  <c r="L34" i="19" l="1"/>
  <c r="D36" i="19"/>
  <c r="E36" i="19" s="1"/>
  <c r="C36" i="19"/>
  <c r="H36" i="19"/>
  <c r="F35" i="19"/>
  <c r="A38" i="19"/>
  <c r="G38" i="19" s="1"/>
  <c r="L35" i="19" l="1"/>
  <c r="D37" i="19"/>
  <c r="E37" i="19" s="1"/>
  <c r="C37" i="19"/>
  <c r="H37" i="19"/>
  <c r="A39" i="19"/>
  <c r="G39" i="19" s="1"/>
  <c r="F36" i="19"/>
  <c r="L36" i="19" l="1"/>
  <c r="F37" i="19"/>
  <c r="D38" i="19"/>
  <c r="E38" i="19" s="1"/>
  <c r="C38" i="19"/>
  <c r="H38" i="19"/>
  <c r="A40" i="19"/>
  <c r="G40" i="19" s="1"/>
  <c r="L37" i="19" l="1"/>
  <c r="F38" i="19"/>
  <c r="C39" i="19"/>
  <c r="D39" i="19"/>
  <c r="E39" i="19" s="1"/>
  <c r="H39" i="19"/>
  <c r="A41" i="19"/>
  <c r="G41" i="19" s="1"/>
  <c r="L38" i="19" l="1"/>
  <c r="F39" i="19"/>
  <c r="D40" i="19"/>
  <c r="E40" i="19" s="1"/>
  <c r="C40" i="19"/>
  <c r="H40" i="19"/>
  <c r="A42" i="19"/>
  <c r="G42" i="19" s="1"/>
  <c r="L39" i="19" l="1"/>
  <c r="D41" i="19"/>
  <c r="E41" i="19" s="1"/>
  <c r="C41" i="19"/>
  <c r="H41" i="19"/>
  <c r="A43" i="19"/>
  <c r="G43" i="19" s="1"/>
  <c r="F40" i="19"/>
  <c r="L40" i="19" l="1"/>
  <c r="F41" i="19"/>
  <c r="A44" i="19"/>
  <c r="G44" i="19" s="1"/>
  <c r="D42" i="19"/>
  <c r="E42" i="19" s="1"/>
  <c r="C42" i="19"/>
  <c r="H42" i="19"/>
  <c r="L41" i="19" l="1"/>
  <c r="C43" i="19"/>
  <c r="D43" i="19"/>
  <c r="E43" i="19" s="1"/>
  <c r="H43" i="19"/>
  <c r="A45" i="19"/>
  <c r="G45" i="19" s="1"/>
  <c r="F42" i="19"/>
  <c r="L42" i="19" l="1"/>
  <c r="F43" i="19"/>
  <c r="D44" i="19"/>
  <c r="E44" i="19" s="1"/>
  <c r="C44" i="19"/>
  <c r="H44" i="19"/>
  <c r="A46" i="19"/>
  <c r="G46" i="19" s="1"/>
  <c r="L43" i="19" l="1"/>
  <c r="D45" i="19"/>
  <c r="E45" i="19" s="1"/>
  <c r="C45" i="19"/>
  <c r="H45" i="19"/>
  <c r="A47" i="19"/>
  <c r="G47" i="19" s="1"/>
  <c r="F44" i="19"/>
  <c r="L44" i="19" l="1"/>
  <c r="F45" i="19"/>
  <c r="A48" i="19"/>
  <c r="G48" i="19" s="1"/>
  <c r="D46" i="19"/>
  <c r="E46" i="19" s="1"/>
  <c r="C46" i="19"/>
  <c r="H46" i="19"/>
  <c r="L45" i="19" l="1"/>
  <c r="C47" i="19"/>
  <c r="D47" i="19"/>
  <c r="E47" i="19" s="1"/>
  <c r="H47" i="19"/>
  <c r="A49" i="19"/>
  <c r="G49" i="19" s="1"/>
  <c r="F46" i="19"/>
  <c r="L46" i="19" l="1"/>
  <c r="D48" i="19"/>
  <c r="E48" i="19" s="1"/>
  <c r="C48" i="19"/>
  <c r="H48" i="19"/>
  <c r="F47" i="19"/>
  <c r="A50" i="19"/>
  <c r="G50" i="19" s="1"/>
  <c r="L47" i="19" l="1"/>
  <c r="D49" i="19"/>
  <c r="E49" i="19" s="1"/>
  <c r="C49" i="19"/>
  <c r="H49" i="19"/>
  <c r="A51" i="19"/>
  <c r="G51" i="19" s="1"/>
  <c r="F48" i="19"/>
  <c r="L48" i="19" l="1"/>
  <c r="F49" i="19"/>
  <c r="L49" i="19" s="1"/>
  <c r="D50" i="19"/>
  <c r="E50" i="19" s="1"/>
  <c r="C50" i="19"/>
  <c r="H50" i="19"/>
  <c r="A52" i="19"/>
  <c r="G52" i="19" s="1"/>
  <c r="F50" i="19" l="1"/>
  <c r="L50" i="19" s="1"/>
  <c r="C51" i="19"/>
  <c r="D51" i="19"/>
  <c r="E51" i="19" s="1"/>
  <c r="H51" i="19"/>
  <c r="A53" i="19"/>
  <c r="G53" i="19" s="1"/>
  <c r="D52" i="19" l="1"/>
  <c r="E52" i="19" s="1"/>
  <c r="C52" i="19"/>
  <c r="H52" i="19"/>
  <c r="A54" i="19"/>
  <c r="G54" i="19" s="1"/>
  <c r="F51" i="19"/>
  <c r="L51" i="19" l="1"/>
  <c r="D53" i="19"/>
  <c r="E53" i="19" s="1"/>
  <c r="C53" i="19"/>
  <c r="H53" i="19"/>
  <c r="F52" i="19"/>
  <c r="L52" i="19" s="1"/>
  <c r="A55" i="19"/>
  <c r="G55" i="19" s="1"/>
  <c r="F53" i="19" l="1"/>
  <c r="L53" i="19" s="1"/>
  <c r="A56" i="19"/>
  <c r="G56" i="19" s="1"/>
  <c r="D54" i="19"/>
  <c r="E54" i="19" s="1"/>
  <c r="C54" i="19"/>
  <c r="H54" i="19"/>
  <c r="F54" i="19" l="1"/>
  <c r="L54" i="19" s="1"/>
  <c r="C55" i="19"/>
  <c r="D55" i="19"/>
  <c r="E55" i="19" s="1"/>
  <c r="H55" i="19"/>
  <c r="A57" i="19"/>
  <c r="G57" i="19" s="1"/>
  <c r="C56" i="19" l="1"/>
  <c r="D56" i="19"/>
  <c r="E56" i="19" s="1"/>
  <c r="H56" i="19"/>
  <c r="F55" i="19"/>
  <c r="A58" i="19"/>
  <c r="G58" i="19" s="1"/>
  <c r="L55" i="19" l="1"/>
  <c r="D57" i="19"/>
  <c r="E57" i="19" s="1"/>
  <c r="C57" i="19"/>
  <c r="H57" i="19"/>
  <c r="A59" i="19"/>
  <c r="G59" i="19" s="1"/>
  <c r="F56" i="19"/>
  <c r="L56" i="19" l="1"/>
  <c r="D58" i="19"/>
  <c r="E58" i="19" s="1"/>
  <c r="C58" i="19"/>
  <c r="H58" i="19"/>
  <c r="A60" i="19"/>
  <c r="G60" i="19" s="1"/>
  <c r="F57" i="19"/>
  <c r="L57" i="19" l="1"/>
  <c r="F58" i="19"/>
  <c r="C59" i="19"/>
  <c r="D59" i="19"/>
  <c r="E59" i="19" s="1"/>
  <c r="F59" i="19" s="1"/>
  <c r="H59" i="19"/>
  <c r="A61" i="19"/>
  <c r="G61" i="19" s="1"/>
  <c r="L58" i="19" l="1"/>
  <c r="L59" i="19"/>
  <c r="D60" i="19"/>
  <c r="E60" i="19" s="1"/>
  <c r="C60" i="19"/>
  <c r="H60" i="19"/>
  <c r="A62" i="19"/>
  <c r="G62" i="19" s="1"/>
  <c r="D61" i="19" l="1"/>
  <c r="E61" i="19" s="1"/>
  <c r="C61" i="19"/>
  <c r="H61" i="19"/>
  <c r="A63" i="19"/>
  <c r="G63" i="19" s="1"/>
  <c r="F60" i="19"/>
  <c r="L60" i="19" l="1"/>
  <c r="F61" i="19"/>
  <c r="D62" i="19"/>
  <c r="E62" i="19" s="1"/>
  <c r="C62" i="19"/>
  <c r="H62" i="19"/>
  <c r="A64" i="19"/>
  <c r="G64" i="19" s="1"/>
  <c r="L61" i="19" l="1"/>
  <c r="F62" i="19"/>
  <c r="C63" i="19"/>
  <c r="D63" i="19"/>
  <c r="E63" i="19" s="1"/>
  <c r="H63" i="19"/>
  <c r="A65" i="19"/>
  <c r="G65" i="19" s="1"/>
  <c r="L62" i="19" l="1"/>
  <c r="C64" i="19"/>
  <c r="D64" i="19"/>
  <c r="E64" i="19" s="1"/>
  <c r="H64" i="19"/>
  <c r="F63" i="19"/>
  <c r="A66" i="19"/>
  <c r="G66" i="19" s="1"/>
  <c r="L63" i="19" l="1"/>
  <c r="D65" i="19"/>
  <c r="E65" i="19" s="1"/>
  <c r="C65" i="19"/>
  <c r="H65" i="19"/>
  <c r="A67" i="19"/>
  <c r="G67" i="19" s="1"/>
  <c r="F64" i="19"/>
  <c r="L64" i="19" s="1"/>
  <c r="D66" i="19" l="1"/>
  <c r="E66" i="19" s="1"/>
  <c r="C66" i="19"/>
  <c r="H66" i="19"/>
  <c r="A68" i="19"/>
  <c r="G68" i="19" s="1"/>
  <c r="F65" i="19"/>
  <c r="L65" i="19" l="1"/>
  <c r="F66" i="19"/>
  <c r="C67" i="19"/>
  <c r="D67" i="19"/>
  <c r="E67" i="19" s="1"/>
  <c r="H67" i="19"/>
  <c r="A69" i="19"/>
  <c r="G69" i="19" s="1"/>
  <c r="L66" i="19" l="1"/>
  <c r="D68" i="19"/>
  <c r="E68" i="19" s="1"/>
  <c r="C68" i="19"/>
  <c r="H68" i="19"/>
  <c r="F67" i="19"/>
  <c r="L67" i="19" s="1"/>
  <c r="A70" i="19"/>
  <c r="G70" i="19" s="1"/>
  <c r="D69" i="19" l="1"/>
  <c r="E69" i="19" s="1"/>
  <c r="C69" i="19"/>
  <c r="H69" i="19"/>
  <c r="A71" i="19"/>
  <c r="G71" i="19" s="1"/>
  <c r="F68" i="19"/>
  <c r="L68" i="19" s="1"/>
  <c r="F69" i="19" l="1"/>
  <c r="L69" i="19" s="1"/>
  <c r="D70" i="19"/>
  <c r="E70" i="19" s="1"/>
  <c r="C70" i="19"/>
  <c r="H70" i="19"/>
  <c r="A72" i="19"/>
  <c r="G72" i="19" s="1"/>
  <c r="F70" i="19" l="1"/>
  <c r="C71" i="19"/>
  <c r="D71" i="19"/>
  <c r="E71" i="19" s="1"/>
  <c r="H71" i="19"/>
  <c r="A73" i="19"/>
  <c r="G73" i="19" s="1"/>
  <c r="L70" i="19" l="1"/>
  <c r="F71" i="19"/>
  <c r="C72" i="19"/>
  <c r="D72" i="19"/>
  <c r="E72" i="19" s="1"/>
  <c r="H72" i="19"/>
  <c r="A74" i="19"/>
  <c r="G74" i="19" s="1"/>
  <c r="L71" i="19" l="1"/>
  <c r="D73" i="19"/>
  <c r="E73" i="19" s="1"/>
  <c r="C73" i="19"/>
  <c r="H73" i="19"/>
  <c r="A75" i="19"/>
  <c r="G75" i="19" s="1"/>
  <c r="F72" i="19"/>
  <c r="L72" i="19" s="1"/>
  <c r="F73" i="19" l="1"/>
  <c r="D74" i="19"/>
  <c r="E74" i="19" s="1"/>
  <c r="C74" i="19"/>
  <c r="H74" i="19"/>
  <c r="A76" i="19"/>
  <c r="G76" i="19" s="1"/>
  <c r="L73" i="19" l="1"/>
  <c r="F74" i="19"/>
  <c r="C75" i="19"/>
  <c r="D75" i="19"/>
  <c r="E75" i="19" s="1"/>
  <c r="H75" i="19"/>
  <c r="A77" i="19"/>
  <c r="G77" i="19" s="1"/>
  <c r="L74" i="19" l="1"/>
  <c r="F75" i="19"/>
  <c r="D76" i="19"/>
  <c r="E76" i="19" s="1"/>
  <c r="C76" i="19"/>
  <c r="H76" i="19"/>
  <c r="A78" i="19"/>
  <c r="G78" i="19" s="1"/>
  <c r="L75" i="19" l="1"/>
  <c r="D77" i="19"/>
  <c r="E77" i="19" s="1"/>
  <c r="C77" i="19"/>
  <c r="H77" i="19"/>
  <c r="A79" i="19"/>
  <c r="G79" i="19" s="1"/>
  <c r="F76" i="19"/>
  <c r="L76" i="19" l="1"/>
  <c r="F77" i="19"/>
  <c r="L77" i="19" s="1"/>
  <c r="D78" i="19"/>
  <c r="E78" i="19" s="1"/>
  <c r="C78" i="19"/>
  <c r="H78" i="19"/>
  <c r="A80" i="19"/>
  <c r="G80" i="19" s="1"/>
  <c r="F78" i="19" l="1"/>
  <c r="C79" i="19"/>
  <c r="D79" i="19"/>
  <c r="E79" i="19" s="1"/>
  <c r="H79" i="19"/>
  <c r="A81" i="19"/>
  <c r="G81" i="19" s="1"/>
  <c r="L78" i="19" l="1"/>
  <c r="D80" i="19"/>
  <c r="E80" i="19" s="1"/>
  <c r="C80" i="19"/>
  <c r="H80" i="19"/>
  <c r="A82" i="19"/>
  <c r="G82" i="19" s="1"/>
  <c r="F79" i="19"/>
  <c r="L79" i="19" s="1"/>
  <c r="A83" i="19" l="1"/>
  <c r="G83" i="19" s="1"/>
  <c r="D81" i="19"/>
  <c r="E81" i="19" s="1"/>
  <c r="C81" i="19"/>
  <c r="H81" i="19"/>
  <c r="F80" i="19"/>
  <c r="L80" i="19" l="1"/>
  <c r="A84" i="19"/>
  <c r="G84" i="19" s="1"/>
  <c r="D82" i="19"/>
  <c r="E82" i="19" s="1"/>
  <c r="C82" i="19"/>
  <c r="H82" i="19"/>
  <c r="F81" i="19"/>
  <c r="L81" i="19" s="1"/>
  <c r="F82" i="19" l="1"/>
  <c r="L82" i="19" s="1"/>
  <c r="A85" i="19"/>
  <c r="G85" i="19" s="1"/>
  <c r="C83" i="19"/>
  <c r="D83" i="19"/>
  <c r="E83" i="19" s="1"/>
  <c r="H83" i="19"/>
  <c r="A86" i="19" l="1"/>
  <c r="G86" i="19" s="1"/>
  <c r="D84" i="19"/>
  <c r="E84" i="19" s="1"/>
  <c r="C84" i="19"/>
  <c r="H84" i="19"/>
  <c r="F83" i="19"/>
  <c r="L83" i="19" s="1"/>
  <c r="F84" i="19" l="1"/>
  <c r="L84" i="19" s="1"/>
  <c r="A87" i="19"/>
  <c r="G87" i="19" s="1"/>
  <c r="D85" i="19"/>
  <c r="E85" i="19" s="1"/>
  <c r="C85" i="19"/>
  <c r="H85" i="19"/>
  <c r="F85" i="19" l="1"/>
  <c r="A88" i="19"/>
  <c r="G88" i="19" s="1"/>
  <c r="D86" i="19"/>
  <c r="E86" i="19" s="1"/>
  <c r="C86" i="19"/>
  <c r="H86" i="19"/>
  <c r="L85" i="19" l="1"/>
  <c r="A89" i="19"/>
  <c r="G89" i="19" s="1"/>
  <c r="F86" i="19"/>
  <c r="C87" i="19"/>
  <c r="D87" i="19"/>
  <c r="E87" i="19" s="1"/>
  <c r="H87" i="19"/>
  <c r="L86" i="19" l="1"/>
  <c r="A90" i="19"/>
  <c r="G90" i="19" s="1"/>
  <c r="F87" i="19"/>
  <c r="D88" i="19"/>
  <c r="E88" i="19" s="1"/>
  <c r="C88" i="19"/>
  <c r="H88" i="19"/>
  <c r="L87" i="19" l="1"/>
  <c r="F88" i="19"/>
  <c r="A91" i="19"/>
  <c r="G91" i="19" s="1"/>
  <c r="D89" i="19"/>
  <c r="E89" i="19" s="1"/>
  <c r="C89" i="19"/>
  <c r="H89" i="19"/>
  <c r="H8" i="19"/>
  <c r="H9" i="19" s="1"/>
  <c r="H10" i="19" s="1"/>
  <c r="H11" i="19" s="1"/>
  <c r="L88" i="19" l="1"/>
  <c r="F89" i="19"/>
  <c r="L89" i="19" s="1"/>
  <c r="C90" i="19"/>
  <c r="D90" i="19"/>
  <c r="E90" i="19" s="1"/>
  <c r="H90" i="19"/>
  <c r="A92" i="19"/>
  <c r="G92" i="19" s="1"/>
  <c r="A93" i="19" l="1"/>
  <c r="G93" i="19" s="1"/>
  <c r="F90" i="19"/>
  <c r="L90" i="19" s="1"/>
  <c r="D91" i="19"/>
  <c r="E91" i="19" s="1"/>
  <c r="C91" i="19"/>
  <c r="H91" i="19"/>
  <c r="F91" i="19" l="1"/>
  <c r="L91" i="19" s="1"/>
  <c r="A94" i="19"/>
  <c r="G94" i="19" s="1"/>
  <c r="D92" i="19"/>
  <c r="E92" i="19" s="1"/>
  <c r="C92" i="19"/>
  <c r="H92" i="19"/>
  <c r="D93" i="19" l="1"/>
  <c r="E93" i="19" s="1"/>
  <c r="C93" i="19"/>
  <c r="H93" i="19"/>
  <c r="A95" i="19"/>
  <c r="G95" i="19" s="1"/>
  <c r="F92" i="19"/>
  <c r="L92" i="19" l="1"/>
  <c r="F93" i="19"/>
  <c r="L93" i="19" s="1"/>
  <c r="A96" i="19"/>
  <c r="G96" i="19" s="1"/>
  <c r="C94" i="19"/>
  <c r="D94" i="19"/>
  <c r="E94" i="19" s="1"/>
  <c r="H94" i="19"/>
  <c r="A97" i="19" l="1"/>
  <c r="G97" i="19" s="1"/>
  <c r="F94" i="19"/>
  <c r="L94" i="19" s="1"/>
  <c r="C95" i="19"/>
  <c r="D95" i="19"/>
  <c r="E95" i="19" s="1"/>
  <c r="H95" i="19"/>
  <c r="A98" i="19" l="1"/>
  <c r="G98" i="19" s="1"/>
  <c r="F95" i="19"/>
  <c r="L95" i="19" s="1"/>
  <c r="D96" i="19"/>
  <c r="E96" i="19" s="1"/>
  <c r="C96" i="19"/>
  <c r="H96" i="19"/>
  <c r="F96" i="19" l="1"/>
  <c r="A99" i="19"/>
  <c r="G99" i="19" s="1"/>
  <c r="D97" i="19"/>
  <c r="E97" i="19" s="1"/>
  <c r="C97" i="19"/>
  <c r="H97" i="19"/>
  <c r="L96" i="19" l="1"/>
  <c r="C98" i="19"/>
  <c r="D98" i="19"/>
  <c r="E98" i="19" s="1"/>
  <c r="H98" i="19"/>
  <c r="A100" i="19"/>
  <c r="G100" i="19" s="1"/>
  <c r="F97" i="19"/>
  <c r="L97" i="19" l="1"/>
  <c r="A101" i="19"/>
  <c r="G101" i="19" s="1"/>
  <c r="F98" i="19"/>
  <c r="D99" i="19"/>
  <c r="E99" i="19" s="1"/>
  <c r="C99" i="19"/>
  <c r="H99" i="19"/>
  <c r="L98" i="19" l="1"/>
  <c r="F99" i="19"/>
  <c r="A102" i="19"/>
  <c r="G102" i="19" s="1"/>
  <c r="D100" i="19"/>
  <c r="E100" i="19" s="1"/>
  <c r="C100" i="19"/>
  <c r="H100" i="19"/>
  <c r="L99" i="19" l="1"/>
  <c r="A103" i="19"/>
  <c r="G103" i="19" s="1"/>
  <c r="D101" i="19"/>
  <c r="E101" i="19" s="1"/>
  <c r="C101" i="19"/>
  <c r="H101" i="19"/>
  <c r="F100" i="19"/>
  <c r="L100" i="19" s="1"/>
  <c r="A104" i="19" l="1"/>
  <c r="G104" i="19" s="1"/>
  <c r="F101" i="19"/>
  <c r="C102" i="19"/>
  <c r="D102" i="19"/>
  <c r="E102" i="19" s="1"/>
  <c r="H102" i="19"/>
  <c r="L101" i="19" l="1"/>
  <c r="F102" i="19"/>
  <c r="A105" i="19"/>
  <c r="G105" i="19" s="1"/>
  <c r="C103" i="19"/>
  <c r="D103" i="19"/>
  <c r="E103" i="19" s="1"/>
  <c r="H103" i="19"/>
  <c r="L102" i="19" l="1"/>
  <c r="A106" i="19"/>
  <c r="G106" i="19" s="1"/>
  <c r="D104" i="19"/>
  <c r="E104" i="19" s="1"/>
  <c r="C104" i="19"/>
  <c r="H104" i="19"/>
  <c r="F103" i="19"/>
  <c r="L103" i="19" l="1"/>
  <c r="A107" i="19"/>
  <c r="G107" i="19" s="1"/>
  <c r="F104" i="19"/>
  <c r="D105" i="19"/>
  <c r="E105" i="19" s="1"/>
  <c r="C105" i="19"/>
  <c r="H105" i="19"/>
  <c r="L104" i="19" l="1"/>
  <c r="F105" i="19"/>
  <c r="L105" i="19" s="1"/>
  <c r="A108" i="19"/>
  <c r="G108" i="19" s="1"/>
  <c r="C106" i="19"/>
  <c r="D106" i="19"/>
  <c r="E106" i="19" s="1"/>
  <c r="H106" i="19"/>
  <c r="A109" i="19" l="1"/>
  <c r="G109" i="19" s="1"/>
  <c r="F106" i="19"/>
  <c r="L106" i="19" s="1"/>
  <c r="D107" i="19"/>
  <c r="E107" i="19" s="1"/>
  <c r="C107" i="19"/>
  <c r="H107" i="19"/>
  <c r="D108" i="19" l="1"/>
  <c r="E108" i="19" s="1"/>
  <c r="C108" i="19"/>
  <c r="H108" i="19"/>
  <c r="A110" i="19"/>
  <c r="G110" i="19" s="1"/>
  <c r="F107" i="19"/>
  <c r="L107" i="19" l="1"/>
  <c r="F108" i="19"/>
  <c r="L108" i="19" s="1"/>
  <c r="A111" i="19"/>
  <c r="G111" i="19" s="1"/>
  <c r="D109" i="19"/>
  <c r="E109" i="19" s="1"/>
  <c r="C109" i="19"/>
  <c r="H109" i="19"/>
  <c r="A112" i="19" l="1"/>
  <c r="G112" i="19" s="1"/>
  <c r="F109" i="19"/>
  <c r="L109" i="19" s="1"/>
  <c r="C110" i="19"/>
  <c r="D110" i="19"/>
  <c r="E110" i="19" s="1"/>
  <c r="H110" i="19"/>
  <c r="A113" i="19" l="1"/>
  <c r="G113" i="19" s="1"/>
  <c r="F110" i="19"/>
  <c r="C111" i="19"/>
  <c r="D111" i="19"/>
  <c r="E111" i="19" s="1"/>
  <c r="H111" i="19"/>
  <c r="L110" i="19" l="1"/>
  <c r="F111" i="19"/>
  <c r="L111" i="19" s="1"/>
  <c r="A114" i="19"/>
  <c r="G114" i="19" s="1"/>
  <c r="D112" i="19"/>
  <c r="E112" i="19" s="1"/>
  <c r="C112" i="19"/>
  <c r="H112" i="19"/>
  <c r="A115" i="19" l="1"/>
  <c r="G115" i="19" s="1"/>
  <c r="F112" i="19"/>
  <c r="L112" i="19" s="1"/>
  <c r="D113" i="19"/>
  <c r="E113" i="19" s="1"/>
  <c r="C113" i="19"/>
  <c r="H113" i="19"/>
  <c r="F113" i="19" l="1"/>
  <c r="L113" i="19" s="1"/>
  <c r="D114" i="19"/>
  <c r="E114" i="19" s="1"/>
  <c r="C114" i="19"/>
  <c r="H114" i="19"/>
  <c r="A116" i="19"/>
  <c r="G116" i="19" s="1"/>
  <c r="F114" i="19" l="1"/>
  <c r="L114" i="19" s="1"/>
  <c r="A117" i="19"/>
  <c r="G117" i="19" s="1"/>
  <c r="C115" i="19"/>
  <c r="D115" i="19"/>
  <c r="E115" i="19" s="1"/>
  <c r="H115" i="19"/>
  <c r="D116" i="19" l="1"/>
  <c r="E116" i="19" s="1"/>
  <c r="C116" i="19"/>
  <c r="H116" i="19"/>
  <c r="A118" i="19"/>
  <c r="G118" i="19" s="1"/>
  <c r="F115" i="19"/>
  <c r="L115" i="19" l="1"/>
  <c r="A119" i="19"/>
  <c r="G119" i="19" s="1"/>
  <c r="D117" i="19"/>
  <c r="E117" i="19" s="1"/>
  <c r="C117" i="19"/>
  <c r="H117" i="19"/>
  <c r="F116" i="19"/>
  <c r="L116" i="19" l="1"/>
  <c r="A120" i="19"/>
  <c r="G120" i="19" s="1"/>
  <c r="F117" i="19"/>
  <c r="L117" i="19" s="1"/>
  <c r="D118" i="19"/>
  <c r="E118" i="19" s="1"/>
  <c r="C118" i="19"/>
  <c r="H118" i="19"/>
  <c r="F118" i="19" l="1"/>
  <c r="L118" i="19" s="1"/>
  <c r="A121" i="19"/>
  <c r="G121" i="19" s="1"/>
  <c r="C119" i="19"/>
  <c r="D119" i="19"/>
  <c r="E119" i="19" s="1"/>
  <c r="H119" i="19"/>
  <c r="D120" i="19" l="1"/>
  <c r="E120" i="19" s="1"/>
  <c r="C120" i="19"/>
  <c r="H120" i="19"/>
  <c r="A122" i="19"/>
  <c r="G122" i="19" s="1"/>
  <c r="F119" i="19"/>
  <c r="L119" i="19" s="1"/>
  <c r="D121" i="19" l="1"/>
  <c r="E121" i="19" s="1"/>
  <c r="C121" i="19"/>
  <c r="H121" i="19"/>
  <c r="A123" i="19"/>
  <c r="G123" i="19" s="1"/>
  <c r="F120" i="19"/>
  <c r="L120" i="19" s="1"/>
  <c r="F121" i="19" l="1"/>
  <c r="L121" i="19" s="1"/>
  <c r="A124" i="19"/>
  <c r="G124" i="19" s="1"/>
  <c r="D122" i="19"/>
  <c r="E122" i="19" s="1"/>
  <c r="C122" i="19"/>
  <c r="H122" i="19"/>
  <c r="F122" i="19" l="1"/>
  <c r="A125" i="19"/>
  <c r="G125" i="19" s="1"/>
  <c r="C123" i="19"/>
  <c r="D123" i="19"/>
  <c r="E123" i="19" s="1"/>
  <c r="H123" i="19"/>
  <c r="L122" i="19" l="1"/>
  <c r="D124" i="19"/>
  <c r="E124" i="19" s="1"/>
  <c r="C124" i="19"/>
  <c r="H124" i="19"/>
  <c r="A126" i="19"/>
  <c r="G126" i="19" s="1"/>
  <c r="F123" i="19"/>
  <c r="L123" i="19" l="1"/>
  <c r="A127" i="19"/>
  <c r="G127" i="19" s="1"/>
  <c r="D125" i="19"/>
  <c r="E125" i="19" s="1"/>
  <c r="C125" i="19"/>
  <c r="H125" i="19"/>
  <c r="F124" i="19"/>
  <c r="L124" i="19" s="1"/>
  <c r="F125" i="19" l="1"/>
  <c r="L125" i="19" s="1"/>
  <c r="A128" i="19"/>
  <c r="G128" i="19" s="1"/>
  <c r="D126" i="19"/>
  <c r="E126" i="19" s="1"/>
  <c r="C126" i="19"/>
  <c r="H126" i="19"/>
  <c r="F126" i="19" l="1"/>
  <c r="L126" i="19" s="1"/>
  <c r="C127" i="19"/>
  <c r="D127" i="19"/>
  <c r="E127" i="19" s="1"/>
  <c r="H127" i="19"/>
  <c r="A129" i="19"/>
  <c r="G129" i="19" s="1"/>
  <c r="A130" i="19" l="1"/>
  <c r="G130" i="19" s="1"/>
  <c r="F127" i="19"/>
  <c r="L127" i="19" s="1"/>
  <c r="D128" i="19"/>
  <c r="E128" i="19" s="1"/>
  <c r="C128" i="19"/>
  <c r="H128" i="19"/>
  <c r="F128" i="19" l="1"/>
  <c r="A131" i="19"/>
  <c r="G131" i="19" s="1"/>
  <c r="D129" i="19"/>
  <c r="E129" i="19" s="1"/>
  <c r="C129" i="19"/>
  <c r="H129" i="19"/>
  <c r="L128" i="19" l="1"/>
  <c r="D130" i="19"/>
  <c r="E130" i="19" s="1"/>
  <c r="C130" i="19"/>
  <c r="H130" i="19"/>
  <c r="A132" i="19"/>
  <c r="G132" i="19" s="1"/>
  <c r="F129" i="19"/>
  <c r="L129" i="19" s="1"/>
  <c r="F130" i="19" l="1"/>
  <c r="L130" i="19" s="1"/>
  <c r="A133" i="19"/>
  <c r="G133" i="19" s="1"/>
  <c r="C131" i="19"/>
  <c r="D131" i="19"/>
  <c r="E131" i="19" s="1"/>
  <c r="H131" i="19"/>
  <c r="A134" i="19" l="1"/>
  <c r="G134" i="19" s="1"/>
  <c r="F131" i="19"/>
  <c r="L131" i="19" s="1"/>
  <c r="D132" i="19"/>
  <c r="E132" i="19" s="1"/>
  <c r="C132" i="19"/>
  <c r="H132" i="19"/>
  <c r="A135" i="19" l="1"/>
  <c r="G135" i="19" s="1"/>
  <c r="F132" i="19"/>
  <c r="L132" i="19" s="1"/>
  <c r="D133" i="19"/>
  <c r="E133" i="19" s="1"/>
  <c r="C133" i="19"/>
  <c r="H133" i="19"/>
  <c r="A136" i="19" l="1"/>
  <c r="G136" i="19" s="1"/>
  <c r="C134" i="19"/>
  <c r="D134" i="19"/>
  <c r="E134" i="19" s="1"/>
  <c r="H134" i="19"/>
  <c r="F133" i="19"/>
  <c r="L133" i="19" s="1"/>
  <c r="A137" i="19" l="1"/>
  <c r="G137" i="19" s="1"/>
  <c r="D135" i="19"/>
  <c r="E135" i="19" s="1"/>
  <c r="C135" i="19"/>
  <c r="H135" i="19"/>
  <c r="F134" i="19"/>
  <c r="L134" i="19" s="1"/>
  <c r="A138" i="19" l="1"/>
  <c r="G138" i="19" s="1"/>
  <c r="C136" i="19"/>
  <c r="D136" i="19"/>
  <c r="E136" i="19" s="1"/>
  <c r="H136" i="19"/>
  <c r="F135" i="19"/>
  <c r="L135" i="19" s="1"/>
  <c r="A139" i="19" l="1"/>
  <c r="G139" i="19" s="1"/>
  <c r="F136" i="19"/>
  <c r="L136" i="19" s="1"/>
  <c r="D137" i="19"/>
  <c r="E137" i="19" s="1"/>
  <c r="C137" i="19"/>
  <c r="H137" i="19"/>
  <c r="C138" i="19" l="1"/>
  <c r="D138" i="19"/>
  <c r="E138" i="19" s="1"/>
  <c r="H138" i="19"/>
  <c r="A140" i="19"/>
  <c r="G140" i="19" s="1"/>
  <c r="F137" i="19"/>
  <c r="L137" i="19" s="1"/>
  <c r="F138" i="19" l="1"/>
  <c r="L138" i="19" s="1"/>
  <c r="D139" i="19"/>
  <c r="E139" i="19" s="1"/>
  <c r="C139" i="19"/>
  <c r="H139" i="19"/>
  <c r="A141" i="19"/>
  <c r="G141" i="19" s="1"/>
  <c r="F139" i="19" l="1"/>
  <c r="L139" i="19" s="1"/>
  <c r="A142" i="19"/>
  <c r="G142" i="19" s="1"/>
  <c r="C140" i="19"/>
  <c r="D140" i="19"/>
  <c r="E140" i="19" s="1"/>
  <c r="H140" i="19"/>
  <c r="A143" i="19" l="1"/>
  <c r="G143" i="19" s="1"/>
  <c r="F140" i="19"/>
  <c r="D141" i="19"/>
  <c r="E141" i="19" s="1"/>
  <c r="C141" i="19"/>
  <c r="H141" i="19"/>
  <c r="L140" i="19" l="1"/>
  <c r="A144" i="19"/>
  <c r="G144" i="19" s="1"/>
  <c r="C142" i="19"/>
  <c r="D142" i="19"/>
  <c r="E142" i="19" s="1"/>
  <c r="H142" i="19"/>
  <c r="F141" i="19"/>
  <c r="L141" i="19" s="1"/>
  <c r="A145" i="19" l="1"/>
  <c r="G145" i="19" s="1"/>
  <c r="F142" i="19"/>
  <c r="L142" i="19" s="1"/>
  <c r="D143" i="19"/>
  <c r="E143" i="19" s="1"/>
  <c r="C143" i="19"/>
  <c r="H143" i="19"/>
  <c r="F143" i="19" l="1"/>
  <c r="L143" i="19" s="1"/>
  <c r="A146" i="19"/>
  <c r="G146" i="19" s="1"/>
  <c r="C144" i="19"/>
  <c r="D144" i="19"/>
  <c r="E144" i="19" s="1"/>
  <c r="H144" i="19"/>
  <c r="A147" i="19" l="1"/>
  <c r="G147" i="19" s="1"/>
  <c r="D145" i="19"/>
  <c r="E145" i="19" s="1"/>
  <c r="C145" i="19"/>
  <c r="H145" i="19"/>
  <c r="F144" i="19"/>
  <c r="L144" i="19" s="1"/>
  <c r="F145" i="19" l="1"/>
  <c r="L145" i="19" s="1"/>
  <c r="A148" i="19"/>
  <c r="G148" i="19" s="1"/>
  <c r="C146" i="19"/>
  <c r="D146" i="19"/>
  <c r="E146" i="19" s="1"/>
  <c r="H146" i="19"/>
  <c r="A149" i="19" l="1"/>
  <c r="G149" i="19" s="1"/>
  <c r="D147" i="19"/>
  <c r="E147" i="19" s="1"/>
  <c r="C147" i="19"/>
  <c r="H147" i="19"/>
  <c r="F146" i="19"/>
  <c r="L146" i="19" s="1"/>
  <c r="F147" i="19" l="1"/>
  <c r="L147" i="19" s="1"/>
  <c r="A150" i="19"/>
  <c r="G150" i="19" s="1"/>
  <c r="C148" i="19"/>
  <c r="D148" i="19"/>
  <c r="E148" i="19" s="1"/>
  <c r="H148" i="19"/>
  <c r="F148" i="19" l="1"/>
  <c r="L148" i="19" s="1"/>
  <c r="A151" i="19"/>
  <c r="G151" i="19" s="1"/>
  <c r="D149" i="19"/>
  <c r="E149" i="19" s="1"/>
  <c r="C149" i="19"/>
  <c r="H149" i="19"/>
  <c r="F149" i="19" l="1"/>
  <c r="L149" i="19" s="1"/>
  <c r="A152" i="19"/>
  <c r="G152" i="19" s="1"/>
  <c r="C150" i="19"/>
  <c r="D150" i="19"/>
  <c r="E150" i="19" s="1"/>
  <c r="H150" i="19"/>
  <c r="A153" i="19" l="1"/>
  <c r="G153" i="19" s="1"/>
  <c r="D151" i="19"/>
  <c r="E151" i="19" s="1"/>
  <c r="C151" i="19"/>
  <c r="H151" i="19"/>
  <c r="F150" i="19"/>
  <c r="L150" i="19" s="1"/>
  <c r="F151" i="19" l="1"/>
  <c r="L151" i="19" s="1"/>
  <c r="A154" i="19"/>
  <c r="G154" i="19" s="1"/>
  <c r="C152" i="19"/>
  <c r="D152" i="19"/>
  <c r="E152" i="19" s="1"/>
  <c r="H152" i="19"/>
  <c r="A155" i="19" l="1"/>
  <c r="G155" i="19" s="1"/>
  <c r="F152" i="19"/>
  <c r="L152" i="19" s="1"/>
  <c r="D153" i="19"/>
  <c r="E153" i="19" s="1"/>
  <c r="C153" i="19"/>
  <c r="H153" i="19"/>
  <c r="A156" i="19" l="1"/>
  <c r="G156" i="19" s="1"/>
  <c r="F153" i="19"/>
  <c r="L153" i="19" s="1"/>
  <c r="C154" i="19"/>
  <c r="D154" i="19"/>
  <c r="E154" i="19" s="1"/>
  <c r="H154" i="19"/>
  <c r="A157" i="19" l="1"/>
  <c r="G157" i="19" s="1"/>
  <c r="D155" i="19"/>
  <c r="E155" i="19" s="1"/>
  <c r="C155" i="19"/>
  <c r="H155" i="19"/>
  <c r="F154" i="19"/>
  <c r="L154" i="19" s="1"/>
  <c r="F155" i="19" l="1"/>
  <c r="L155" i="19" s="1"/>
  <c r="A158" i="19"/>
  <c r="G158" i="19" s="1"/>
  <c r="C156" i="19"/>
  <c r="D156" i="19"/>
  <c r="E156" i="19" s="1"/>
  <c r="H156" i="19"/>
  <c r="F156" i="19" l="1"/>
  <c r="L156" i="19" s="1"/>
  <c r="A159" i="19"/>
  <c r="G159" i="19" s="1"/>
  <c r="D157" i="19"/>
  <c r="E157" i="19" s="1"/>
  <c r="C157" i="19"/>
  <c r="H157" i="19"/>
  <c r="F157" i="19" l="1"/>
  <c r="L157" i="19" s="1"/>
  <c r="A160" i="19"/>
  <c r="G160" i="19" s="1"/>
  <c r="C158" i="19"/>
  <c r="D158" i="19"/>
  <c r="E158" i="19" s="1"/>
  <c r="H158" i="19"/>
  <c r="A161" i="19" l="1"/>
  <c r="G161" i="19" s="1"/>
  <c r="D159" i="19"/>
  <c r="E159" i="19" s="1"/>
  <c r="C159" i="19"/>
  <c r="H159" i="19"/>
  <c r="F158" i="19"/>
  <c r="L158" i="19" s="1"/>
  <c r="F159" i="19" l="1"/>
  <c r="L159" i="19" s="1"/>
  <c r="A162" i="19"/>
  <c r="G162" i="19" s="1"/>
  <c r="C160" i="19"/>
  <c r="D160" i="19"/>
  <c r="E160" i="19" s="1"/>
  <c r="H160" i="19"/>
  <c r="F160" i="19" l="1"/>
  <c r="L160" i="19" s="1"/>
  <c r="A163" i="19"/>
  <c r="G163" i="19" s="1"/>
  <c r="D161" i="19"/>
  <c r="E161" i="19" s="1"/>
  <c r="C161" i="19"/>
  <c r="H161" i="19"/>
  <c r="F161" i="19" l="1"/>
  <c r="L161" i="19" s="1"/>
  <c r="A164" i="19"/>
  <c r="G164" i="19" s="1"/>
  <c r="D162" i="19"/>
  <c r="E162" i="19" s="1"/>
  <c r="C162" i="19"/>
  <c r="H162" i="19"/>
  <c r="F162" i="19" l="1"/>
  <c r="L162" i="19" s="1"/>
  <c r="A165" i="19"/>
  <c r="G165" i="19" s="1"/>
  <c r="D163" i="19"/>
  <c r="E163" i="19" s="1"/>
  <c r="C163" i="19"/>
  <c r="H163" i="19"/>
  <c r="A166" i="19" l="1"/>
  <c r="G166" i="19" s="1"/>
  <c r="F163" i="19"/>
  <c r="L163" i="19" s="1"/>
  <c r="C164" i="19"/>
  <c r="D164" i="19"/>
  <c r="E164" i="19" s="1"/>
  <c r="H164" i="19"/>
  <c r="F164" i="19" l="1"/>
  <c r="A167" i="19"/>
  <c r="G167" i="19" s="1"/>
  <c r="D165" i="19"/>
  <c r="E165" i="19" s="1"/>
  <c r="C165" i="19"/>
  <c r="H165" i="19"/>
  <c r="L164" i="19" l="1"/>
  <c r="A168" i="19"/>
  <c r="G168" i="19" s="1"/>
  <c r="D166" i="19"/>
  <c r="E166" i="19" s="1"/>
  <c r="C166" i="19"/>
  <c r="H166" i="19"/>
  <c r="F165" i="19"/>
  <c r="L165" i="19" s="1"/>
  <c r="A169" i="19" l="1"/>
  <c r="G169" i="19" s="1"/>
  <c r="F166" i="19"/>
  <c r="L166" i="19" s="1"/>
  <c r="D167" i="19"/>
  <c r="E167" i="19" s="1"/>
  <c r="C167" i="19"/>
  <c r="H167" i="19"/>
  <c r="F167" i="19" l="1"/>
  <c r="L167" i="19" s="1"/>
  <c r="A170" i="19"/>
  <c r="G170" i="19" s="1"/>
  <c r="C168" i="19"/>
  <c r="D168" i="19"/>
  <c r="E168" i="19" s="1"/>
  <c r="H168" i="19"/>
  <c r="A171" i="19" l="1"/>
  <c r="G171" i="19" s="1"/>
  <c r="F168" i="19"/>
  <c r="L168" i="19" s="1"/>
  <c r="D169" i="19"/>
  <c r="E169" i="19" s="1"/>
  <c r="C169" i="19"/>
  <c r="H169" i="19"/>
  <c r="A172" i="19" l="1"/>
  <c r="G172" i="19" s="1"/>
  <c r="D170" i="19"/>
  <c r="E170" i="19" s="1"/>
  <c r="C170" i="19"/>
  <c r="H170" i="19"/>
  <c r="F169" i="19"/>
  <c r="L169" i="19" s="1"/>
  <c r="F170" i="19" l="1"/>
  <c r="L170" i="19" s="1"/>
  <c r="A173" i="19"/>
  <c r="G173" i="19" s="1"/>
  <c r="D171" i="19"/>
  <c r="E171" i="19" s="1"/>
  <c r="C171" i="19"/>
  <c r="H171" i="19"/>
  <c r="F171" i="19" l="1"/>
  <c r="L171" i="19" s="1"/>
  <c r="A174" i="19"/>
  <c r="G174" i="19" s="1"/>
  <c r="C172" i="19"/>
  <c r="D172" i="19"/>
  <c r="E172" i="19" s="1"/>
  <c r="F172" i="19" s="1"/>
  <c r="H172" i="19"/>
  <c r="L172" i="19" l="1"/>
  <c r="A175" i="19"/>
  <c r="G175" i="19" s="1"/>
  <c r="D173" i="19"/>
  <c r="E173" i="19" s="1"/>
  <c r="C173" i="19"/>
  <c r="H173" i="19"/>
  <c r="F173" i="19" l="1"/>
  <c r="L173" i="19" s="1"/>
  <c r="A176" i="19"/>
  <c r="G176" i="19" s="1"/>
  <c r="D174" i="19"/>
  <c r="E174" i="19" s="1"/>
  <c r="C174" i="19"/>
  <c r="H174" i="19"/>
  <c r="A177" i="19" l="1"/>
  <c r="G177" i="19" s="1"/>
  <c r="F174" i="19"/>
  <c r="L174" i="19" s="1"/>
  <c r="D175" i="19"/>
  <c r="E175" i="19" s="1"/>
  <c r="C175" i="19"/>
  <c r="H175" i="19"/>
  <c r="F175" i="19" l="1"/>
  <c r="L175" i="19" s="1"/>
  <c r="A178" i="19"/>
  <c r="G178" i="19" s="1"/>
  <c r="C176" i="19"/>
  <c r="D176" i="19"/>
  <c r="E176" i="19" s="1"/>
  <c r="H176" i="19"/>
  <c r="D177" i="19" l="1"/>
  <c r="E177" i="19" s="1"/>
  <c r="C177" i="19"/>
  <c r="H177" i="19"/>
  <c r="A179" i="19"/>
  <c r="G179" i="19" s="1"/>
  <c r="F176" i="19"/>
  <c r="L176" i="19" s="1"/>
  <c r="A180" i="19" l="1"/>
  <c r="G180" i="19" s="1"/>
  <c r="D178" i="19"/>
  <c r="E178" i="19" s="1"/>
  <c r="C178" i="19"/>
  <c r="H178" i="19"/>
  <c r="F177" i="19"/>
  <c r="L177" i="19" s="1"/>
  <c r="D179" i="19" l="1"/>
  <c r="E179" i="19" s="1"/>
  <c r="C179" i="19"/>
  <c r="H179" i="19"/>
  <c r="A181" i="19"/>
  <c r="G181" i="19" s="1"/>
  <c r="F178" i="19"/>
  <c r="L178" i="19" s="1"/>
  <c r="F179" i="19" l="1"/>
  <c r="L179" i="19" s="1"/>
  <c r="A182" i="19"/>
  <c r="G182" i="19" s="1"/>
  <c r="C180" i="19"/>
  <c r="D180" i="19"/>
  <c r="E180" i="19" s="1"/>
  <c r="H180" i="19"/>
  <c r="A183" i="19" l="1"/>
  <c r="G183" i="19" s="1"/>
  <c r="F180" i="19"/>
  <c r="L180" i="19" s="1"/>
  <c r="D181" i="19"/>
  <c r="E181" i="19" s="1"/>
  <c r="C181" i="19"/>
  <c r="H181" i="19"/>
  <c r="A184" i="19" l="1"/>
  <c r="G184" i="19" s="1"/>
  <c r="F181" i="19"/>
  <c r="L181" i="19" s="1"/>
  <c r="D182" i="19"/>
  <c r="E182" i="19" s="1"/>
  <c r="C182" i="19"/>
  <c r="H182" i="19"/>
  <c r="F182" i="19" l="1"/>
  <c r="L182" i="19" s="1"/>
  <c r="A185" i="19"/>
  <c r="G185" i="19" s="1"/>
  <c r="D183" i="19"/>
  <c r="E183" i="19" s="1"/>
  <c r="C183" i="19"/>
  <c r="H183" i="19"/>
  <c r="F183" i="19" l="1"/>
  <c r="L183" i="19" s="1"/>
  <c r="A186" i="19"/>
  <c r="G186" i="19" s="1"/>
  <c r="C184" i="19"/>
  <c r="D184" i="19"/>
  <c r="E184" i="19" s="1"/>
  <c r="H184" i="19"/>
  <c r="A187" i="19" l="1"/>
  <c r="G187" i="19" s="1"/>
  <c r="F184" i="19"/>
  <c r="L184" i="19" s="1"/>
  <c r="D185" i="19"/>
  <c r="E185" i="19" s="1"/>
  <c r="C185" i="19"/>
  <c r="H185" i="19"/>
  <c r="F185" i="19" l="1"/>
  <c r="L185" i="19" s="1"/>
  <c r="A188" i="19"/>
  <c r="G188" i="19" s="1"/>
  <c r="D186" i="19"/>
  <c r="E186" i="19" s="1"/>
  <c r="C186" i="19"/>
  <c r="H186" i="19"/>
  <c r="A189" i="19" l="1"/>
  <c r="G189" i="19" s="1"/>
  <c r="F186" i="19"/>
  <c r="L186" i="19" s="1"/>
  <c r="D187" i="19"/>
  <c r="E187" i="19" s="1"/>
  <c r="C187" i="19"/>
  <c r="H187" i="19"/>
  <c r="A190" i="19" l="1"/>
  <c r="G190" i="19" s="1"/>
  <c r="F187" i="19"/>
  <c r="L187" i="19" s="1"/>
  <c r="C188" i="19"/>
  <c r="D188" i="19"/>
  <c r="E188" i="19" s="1"/>
  <c r="H188" i="19"/>
  <c r="D189" i="19" l="1"/>
  <c r="E189" i="19" s="1"/>
  <c r="C189" i="19"/>
  <c r="H189" i="19"/>
  <c r="F188" i="19"/>
  <c r="A191" i="19"/>
  <c r="G191" i="19" s="1"/>
  <c r="L188" i="19" l="1"/>
  <c r="A192" i="19"/>
  <c r="G192" i="19" s="1"/>
  <c r="D190" i="19"/>
  <c r="E190" i="19" s="1"/>
  <c r="C190" i="19"/>
  <c r="H190" i="19"/>
  <c r="F189" i="19"/>
  <c r="L189" i="19" s="1"/>
  <c r="F190" i="19" l="1"/>
  <c r="L190" i="19" s="1"/>
  <c r="A193" i="19"/>
  <c r="G193" i="19" s="1"/>
  <c r="D191" i="19"/>
  <c r="E191" i="19" s="1"/>
  <c r="C191" i="19"/>
  <c r="H191" i="19"/>
  <c r="F191" i="19" l="1"/>
  <c r="L191" i="19" s="1"/>
  <c r="C192" i="19"/>
  <c r="D192" i="19"/>
  <c r="E192" i="19" s="1"/>
  <c r="H192" i="19"/>
  <c r="A194" i="19"/>
  <c r="G194" i="19" s="1"/>
  <c r="A195" i="19" l="1"/>
  <c r="G195" i="19" s="1"/>
  <c r="F192" i="19"/>
  <c r="D193" i="19"/>
  <c r="E193" i="19" s="1"/>
  <c r="F193" i="19" s="1"/>
  <c r="C193" i="19"/>
  <c r="H193" i="19"/>
  <c r="L192" i="19" l="1"/>
  <c r="L193" i="19"/>
  <c r="A196" i="19"/>
  <c r="G196" i="19" s="1"/>
  <c r="D194" i="19"/>
  <c r="E194" i="19" s="1"/>
  <c r="C194" i="19"/>
  <c r="H194" i="19"/>
  <c r="A197" i="19" l="1"/>
  <c r="G197" i="19" s="1"/>
  <c r="D195" i="19"/>
  <c r="E195" i="19" s="1"/>
  <c r="C195" i="19"/>
  <c r="H195" i="19"/>
  <c r="F194" i="19"/>
  <c r="L194" i="19" s="1"/>
  <c r="A198" i="19" l="1"/>
  <c r="G198" i="19" s="1"/>
  <c r="F195" i="19"/>
  <c r="L195" i="19" s="1"/>
  <c r="C196" i="19"/>
  <c r="D196" i="19"/>
  <c r="E196" i="19" s="1"/>
  <c r="H196" i="19"/>
  <c r="A199" i="19" l="1"/>
  <c r="G199" i="19" s="1"/>
  <c r="F196" i="19"/>
  <c r="L196" i="19" s="1"/>
  <c r="D197" i="19"/>
  <c r="E197" i="19" s="1"/>
  <c r="C197" i="19"/>
  <c r="H197" i="19"/>
  <c r="K204" i="19" l="1"/>
  <c r="F197" i="19"/>
  <c r="L197" i="19" s="1"/>
  <c r="A200" i="19"/>
  <c r="G200" i="19" s="1"/>
  <c r="D198" i="19"/>
  <c r="E198" i="19" s="1"/>
  <c r="C198" i="19"/>
  <c r="H198" i="19"/>
  <c r="H200" i="19" l="1"/>
  <c r="D199" i="19"/>
  <c r="E199" i="19" s="1"/>
  <c r="C199" i="19"/>
  <c r="H199" i="19"/>
  <c r="F198" i="19"/>
  <c r="L198" i="19" s="1"/>
  <c r="C200" i="19" l="1"/>
  <c r="D200" i="19"/>
  <c r="E200" i="19" s="1"/>
  <c r="E204" i="19" s="1"/>
  <c r="F199" i="19"/>
  <c r="L199" i="19" s="1"/>
  <c r="H204" i="19"/>
  <c r="C204" i="19" l="1"/>
  <c r="F200" i="19"/>
  <c r="D204" i="19"/>
  <c r="L200" i="19" l="1"/>
  <c r="L204" i="19" s="1"/>
  <c r="F204" i="19"/>
</calcChain>
</file>

<file path=xl/sharedStrings.xml><?xml version="1.0" encoding="utf-8"?>
<sst xmlns="http://schemas.openxmlformats.org/spreadsheetml/2006/main" count="36" uniqueCount="35">
  <si>
    <t>Tipo</t>
  </si>
  <si>
    <t>Garantizado</t>
  </si>
  <si>
    <t xml:space="preserve">Monto Contratado </t>
  </si>
  <si>
    <t>Plazo (meses)</t>
  </si>
  <si>
    <t xml:space="preserve">Factor de Actualización </t>
  </si>
  <si>
    <t>Aportación Periódica a Fideicomiso</t>
  </si>
  <si>
    <t>Cuota de Administración</t>
  </si>
  <si>
    <t xml:space="preserve">IVA Cuota de Administración </t>
  </si>
  <si>
    <t xml:space="preserve">Seguro de vida, incapacidad permanente total o invalidez </t>
  </si>
  <si>
    <t>Cuota</t>
  </si>
  <si>
    <t>Valor Presente del Inmueble</t>
  </si>
  <si>
    <t>TOTALES</t>
  </si>
  <si>
    <t>Gastos de Administración</t>
  </si>
  <si>
    <t>MONTO MENSUALIDADES ANTICIPADAS</t>
  </si>
  <si>
    <t>NUMERO MENSUALIDADES ANTICIPADAS</t>
  </si>
  <si>
    <t>MES DE CONTRATACIÓN</t>
  </si>
  <si>
    <t>VALOR</t>
  </si>
  <si>
    <t>FECHA LÍMITE</t>
  </si>
  <si>
    <t>PROCESO DE ADJUDICACIÓN</t>
  </si>
  <si>
    <r>
      <t xml:space="preserve">Seguro de Daños </t>
    </r>
    <r>
      <rPr>
        <i/>
        <sz val="11"/>
        <color theme="0"/>
        <rFont val="Calibri"/>
        <family val="2"/>
        <scheme val="minor"/>
      </rPr>
      <t>(aplicable a partir de la disposición de recursos)</t>
    </r>
  </si>
  <si>
    <t>TOTAL APORTACIÓN MENSUAL</t>
  </si>
  <si>
    <t>La tabla presente es una simulación de un plan de autofinanciamiento, no constituye una autorización de crédito ni representa obligación alguna para Tu Casa Express, S.A. de C.V.. Los valores plasmados puede variar en función de la fecha de contratación y las condiciones comerciales del producto</t>
  </si>
  <si>
    <t>SI</t>
  </si>
  <si>
    <t>NO</t>
  </si>
  <si>
    <t>*Recuerda que las mensualidades para adjudicación deben ser pagadas de forma oportuna y consecutiva para que el plazo de adjudicación ocurra correctamente.</t>
  </si>
  <si>
    <t>Cuotas Remanentes para liquidar</t>
  </si>
  <si>
    <t>Mensualidad Inicial</t>
  </si>
  <si>
    <t>Gastos Notariales</t>
  </si>
  <si>
    <t>APLICAR PAGO ANTICIPO</t>
  </si>
  <si>
    <t>Costo estimado Avalúo*</t>
  </si>
  <si>
    <t>Cuota de Inscripción Diferida*</t>
  </si>
  <si>
    <t>Cuota de Inscripción Inicial*</t>
  </si>
  <si>
    <t>PAGO ANTICIPO 20%</t>
  </si>
  <si>
    <t>Plan 60+</t>
  </si>
  <si>
    <t>Anticipo (60 Mensualidades)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</si>
</sst>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0.0%"/>
    <numFmt numFmtId="165" formatCode="dd/mm/yyyy;@"/>
    <numFmt numFmtId="166" formatCode="mmmm"/>
    <numFmt numFmtId="167" formatCode="mmm\-yyyy"/>
    <numFmt numFmtId="168" formatCode="_-&quot;$&quot;* #,##0_-;\-&quot;$&quot;* #,##0_-;_-&quot;$&quot;* &quot;-&quot;??_-;_-@_-"/>
  </numFmts>
  <fonts count="25"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1"/>
      <name val="Calibri"/>
      <family val="2"/>
      <scheme val="minor"/>
    </font>
    <font>
      <sz val="11"/>
      <color theme="1"/>
      <name val="Calibri"/>
      <family val="2"/>
      <charset val="1"/>
      <scheme val="minor"/>
    </font>
    <font>
      <b/>
      <sz val="11"/>
      <color rgb="FFFF0000"/>
      <name val="Calibri"/>
      <family val="2"/>
      <scheme val="minor"/>
    </font>
    <font>
      <b/>
      <i/>
      <sz val="11"/>
      <color rgb="FFFF0000"/>
      <name val="Calibri"/>
      <family val="2"/>
      <scheme val="minor"/>
    </font>
    <font>
      <b/>
      <i/>
      <sz val="11"/>
      <color theme="0"/>
      <name val="Calibri"/>
      <family val="2"/>
      <scheme val="minor"/>
    </font>
    <font>
      <i/>
      <sz val="11"/>
      <color theme="0"/>
      <name val="Calibri"/>
      <family val="2"/>
      <scheme val="minor"/>
    </font>
    <font>
      <sz val="7"/>
      <color theme="1"/>
      <name val="Calibri"/>
      <family val="2"/>
      <scheme val="minor"/>
    </font>
    <font>
      <i/>
      <sz val="10"/>
      <color theme="0" tint="-0.34998626667073579"/>
      <name val="Calibri"/>
      <family val="2"/>
      <scheme val="minor"/>
    </font>
    <font>
      <sz val="16"/>
      <color theme="0"/>
      <name val="Calibri"/>
      <family val="2"/>
      <scheme val="minor"/>
    </font>
    <font>
      <sz val="7.5"/>
      <color rgb="FFFF0000"/>
      <name val="Calibri"/>
      <family val="2"/>
      <scheme val="minor"/>
    </font>
    <font>
      <b/>
      <sz val="16"/>
      <color theme="0"/>
      <name val="Aharoni"/>
      <charset val="177"/>
    </font>
    <font>
      <sz val="11"/>
      <color theme="0"/>
      <name val="Calibri"/>
      <family val="2"/>
      <scheme val="minor"/>
    </font>
    <font>
      <b/>
      <i/>
      <sz val="12"/>
      <color rgb="FFFF0000"/>
      <name val="Calibri"/>
      <family val="2"/>
      <scheme val="minor"/>
    </font>
    <font>
      <b/>
      <sz val="13"/>
      <color theme="1"/>
      <name val="Calibri"/>
      <family val="2"/>
      <scheme val="minor"/>
    </font>
    <font>
      <b/>
      <sz val="15"/>
      <color theme="1"/>
      <name val="Calibri"/>
      <family val="2"/>
      <scheme val="minor"/>
    </font>
    <font>
      <b/>
      <i/>
      <sz val="16"/>
      <color rgb="FFFF0000"/>
      <name val="Calibri"/>
      <family val="2"/>
      <scheme val="minor"/>
    </font>
    <font>
      <sz val="11"/>
      <color rgb="FFFF0000"/>
      <name val="Calibri"/>
      <family val="2"/>
      <scheme val="minor"/>
    </font>
    <font>
      <b/>
      <sz val="16"/>
      <color rgb="FFFF0000"/>
      <name val="Calibri"/>
      <family val="2"/>
      <scheme val="minor"/>
    </font>
    <font>
      <b/>
      <sz val="18"/>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E33D3D"/>
        <bgColor indexed="64"/>
      </patternFill>
    </fill>
    <fill>
      <patternFill patternType="solid">
        <fgColor indexed="6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7" fillId="0" borderId="0"/>
  </cellStyleXfs>
  <cellXfs count="151">
    <xf numFmtId="0" fontId="0" fillId="0" borderId="0" xfId="0"/>
    <xf numFmtId="0" fontId="5" fillId="4" borderId="0" xfId="0" applyFont="1" applyFill="1" applyProtection="1">
      <protection hidden="1"/>
    </xf>
    <xf numFmtId="0" fontId="0" fillId="2" borderId="0" xfId="0" applyFill="1" applyProtection="1">
      <protection hidden="1"/>
    </xf>
    <xf numFmtId="0" fontId="2" fillId="2" borderId="0" xfId="0" applyFont="1" applyFill="1" applyProtection="1">
      <protection hidden="1"/>
    </xf>
    <xf numFmtId="9" fontId="2" fillId="2" borderId="0" xfId="0" applyNumberFormat="1" applyFont="1" applyFill="1" applyProtection="1">
      <protection hidden="1"/>
    </xf>
    <xf numFmtId="164" fontId="0" fillId="2" borderId="0" xfId="0" applyNumberFormat="1" applyFill="1" applyAlignment="1" applyProtection="1">
      <alignment horizontal="left"/>
      <protection hidden="1"/>
    </xf>
    <xf numFmtId="10" fontId="0" fillId="2" borderId="0" xfId="0" applyNumberFormat="1" applyFill="1" applyAlignment="1" applyProtection="1">
      <alignment horizontal="left"/>
      <protection hidden="1"/>
    </xf>
    <xf numFmtId="0" fontId="1" fillId="5" borderId="4" xfId="0" applyFont="1" applyFill="1" applyBorder="1" applyProtection="1">
      <protection hidden="1"/>
    </xf>
    <xf numFmtId="0" fontId="1" fillId="5" borderId="0" xfId="0" applyFont="1" applyFill="1" applyProtection="1">
      <protection hidden="1"/>
    </xf>
    <xf numFmtId="0" fontId="8" fillId="2" borderId="0" xfId="0" applyFont="1" applyFill="1" applyProtection="1">
      <protection hidden="1"/>
    </xf>
    <xf numFmtId="0" fontId="0" fillId="5" borderId="0" xfId="0" applyFill="1" applyProtection="1">
      <protection hidden="1"/>
    </xf>
    <xf numFmtId="44" fontId="0" fillId="5" borderId="0" xfId="1" applyFont="1" applyFill="1" applyProtection="1">
      <protection hidden="1"/>
    </xf>
    <xf numFmtId="44" fontId="0" fillId="2" borderId="0" xfId="1" applyFont="1" applyFill="1" applyProtection="1">
      <protection hidden="1"/>
    </xf>
    <xf numFmtId="44" fontId="2" fillId="2" borderId="0" xfId="1" applyFont="1" applyFill="1" applyProtection="1">
      <protection hidden="1"/>
    </xf>
    <xf numFmtId="44" fontId="2" fillId="2" borderId="0" xfId="0" applyNumberFormat="1" applyFont="1" applyFill="1" applyProtection="1">
      <protection hidden="1"/>
    </xf>
    <xf numFmtId="0" fontId="1" fillId="2" borderId="0" xfId="0" applyFont="1" applyFill="1" applyAlignment="1" applyProtection="1">
      <alignment horizontal="center" vertical="center" wrapText="1"/>
      <protection hidden="1"/>
    </xf>
    <xf numFmtId="0" fontId="4" fillId="4" borderId="23" xfId="0" applyFont="1" applyFill="1" applyBorder="1" applyAlignment="1" applyProtection="1">
      <alignment horizontal="center" vertical="center" wrapText="1"/>
      <protection hidden="1"/>
    </xf>
    <xf numFmtId="0" fontId="4" fillId="4" borderId="18" xfId="0" applyFont="1" applyFill="1" applyBorder="1" applyAlignment="1" applyProtection="1">
      <alignment horizontal="center" vertical="center" wrapText="1"/>
      <protection hidden="1"/>
    </xf>
    <xf numFmtId="0" fontId="4" fillId="4" borderId="19" xfId="0" applyFont="1" applyFill="1" applyBorder="1" applyAlignment="1" applyProtection="1">
      <alignment horizontal="center" vertical="center" wrapText="1"/>
      <protection hidden="1"/>
    </xf>
    <xf numFmtId="0" fontId="4" fillId="4" borderId="22" xfId="0" applyFont="1" applyFill="1" applyBorder="1" applyAlignment="1" applyProtection="1">
      <alignment horizontal="center" vertical="center" wrapText="1"/>
      <protection hidden="1"/>
    </xf>
    <xf numFmtId="44" fontId="0" fillId="2" borderId="21" xfId="0" applyNumberFormat="1" applyFill="1" applyBorder="1" applyProtection="1">
      <protection hidden="1"/>
    </xf>
    <xf numFmtId="44" fontId="0" fillId="2" borderId="9" xfId="0" applyNumberFormat="1" applyFill="1" applyBorder="1" applyProtection="1">
      <protection hidden="1"/>
    </xf>
    <xf numFmtId="44" fontId="0" fillId="2" borderId="9" xfId="1" applyFont="1" applyFill="1" applyBorder="1" applyProtection="1">
      <protection hidden="1"/>
    </xf>
    <xf numFmtId="0" fontId="4" fillId="2" borderId="0" xfId="0" applyFont="1" applyFill="1" applyProtection="1">
      <protection hidden="1"/>
    </xf>
    <xf numFmtId="44" fontId="4" fillId="2" borderId="0" xfId="1" applyFont="1" applyFill="1" applyProtection="1">
      <protection hidden="1"/>
    </xf>
    <xf numFmtId="14" fontId="10" fillId="2" borderId="0" xfId="0" applyNumberFormat="1" applyFont="1" applyFill="1" applyProtection="1">
      <protection hidden="1"/>
    </xf>
    <xf numFmtId="166" fontId="0" fillId="2" borderId="0" xfId="0" applyNumberFormat="1" applyFill="1" applyProtection="1">
      <protection hidden="1"/>
    </xf>
    <xf numFmtId="44" fontId="1" fillId="5" borderId="0" xfId="1" applyFont="1" applyFill="1" applyProtection="1">
      <protection hidden="1"/>
    </xf>
    <xf numFmtId="44" fontId="1" fillId="2" borderId="0" xfId="1" applyFont="1" applyFill="1" applyAlignment="1" applyProtection="1">
      <alignment horizontal="center" vertical="center" wrapText="1"/>
      <protection hidden="1"/>
    </xf>
    <xf numFmtId="0" fontId="0" fillId="0" borderId="13" xfId="0" applyBorder="1" applyAlignment="1" applyProtection="1">
      <alignment horizontal="center"/>
      <protection hidden="1"/>
    </xf>
    <xf numFmtId="44" fontId="3" fillId="2" borderId="9" xfId="1" applyFont="1" applyFill="1" applyBorder="1" applyProtection="1">
      <protection hidden="1"/>
    </xf>
    <xf numFmtId="44" fontId="2" fillId="2" borderId="9" xfId="1" applyFont="1" applyFill="1" applyBorder="1" applyProtection="1">
      <protection hidden="1"/>
    </xf>
    <xf numFmtId="44" fontId="6" fillId="2" borderId="0" xfId="0" applyNumberFormat="1" applyFont="1" applyFill="1" applyProtection="1">
      <protection hidden="1"/>
    </xf>
    <xf numFmtId="44" fontId="2" fillId="0" borderId="9" xfId="1" applyFont="1" applyFill="1" applyBorder="1" applyProtection="1">
      <protection hidden="1"/>
    </xf>
    <xf numFmtId="0" fontId="2" fillId="0" borderId="0" xfId="0" applyFont="1" applyProtection="1">
      <protection hidden="1"/>
    </xf>
    <xf numFmtId="44" fontId="0" fillId="0" borderId="0" xfId="1" applyFont="1" applyFill="1" applyProtection="1">
      <protection hidden="1"/>
    </xf>
    <xf numFmtId="0" fontId="0" fillId="0" borderId="15" xfId="0" applyBorder="1" applyAlignment="1" applyProtection="1">
      <alignment horizontal="center"/>
      <protection hidden="1"/>
    </xf>
    <xf numFmtId="44" fontId="2" fillId="0" borderId="16" xfId="1" applyFont="1" applyFill="1" applyBorder="1" applyProtection="1">
      <protection hidden="1"/>
    </xf>
    <xf numFmtId="0" fontId="4" fillId="4" borderId="23" xfId="0" applyFont="1" applyFill="1" applyBorder="1" applyAlignment="1" applyProtection="1">
      <alignment horizontal="center" vertical="center" wrapText="1"/>
      <protection locked="0" hidden="1"/>
    </xf>
    <xf numFmtId="0" fontId="0" fillId="7" borderId="9" xfId="0" applyFill="1" applyBorder="1" applyAlignment="1" applyProtection="1">
      <alignment horizontal="center"/>
      <protection locked="0" hidden="1"/>
    </xf>
    <xf numFmtId="0" fontId="9" fillId="2" borderId="0" xfId="0" applyFont="1" applyFill="1" applyAlignment="1" applyProtection="1">
      <alignment wrapText="1"/>
      <protection hidden="1"/>
    </xf>
    <xf numFmtId="0" fontId="9" fillId="2" borderId="7" xfId="0" applyFont="1" applyFill="1" applyBorder="1" applyAlignment="1" applyProtection="1">
      <alignment wrapText="1"/>
      <protection hidden="1"/>
    </xf>
    <xf numFmtId="0" fontId="14" fillId="2" borderId="0" xfId="0" applyFont="1" applyFill="1" applyProtection="1">
      <protection hidden="1"/>
    </xf>
    <xf numFmtId="0" fontId="0" fillId="2" borderId="0" xfId="0" applyFill="1" applyAlignment="1" applyProtection="1">
      <alignment horizontal="center" vertical="center" wrapText="1"/>
      <protection hidden="1"/>
    </xf>
    <xf numFmtId="167" fontId="15" fillId="2" borderId="0" xfId="0" applyNumberFormat="1" applyFont="1" applyFill="1" applyAlignment="1" applyProtection="1">
      <alignment horizontal="center"/>
      <protection hidden="1"/>
    </xf>
    <xf numFmtId="0" fontId="16" fillId="4" borderId="0" xfId="0" applyFont="1" applyFill="1" applyProtection="1">
      <protection hidden="1"/>
    </xf>
    <xf numFmtId="0" fontId="17" fillId="2" borderId="0" xfId="0" applyFont="1" applyFill="1" applyProtection="1">
      <protection hidden="1"/>
    </xf>
    <xf numFmtId="0" fontId="9" fillId="2" borderId="0" xfId="0" applyFont="1" applyFill="1" applyAlignment="1" applyProtection="1">
      <alignment vertical="top" wrapText="1"/>
      <protection hidden="1"/>
    </xf>
    <xf numFmtId="0" fontId="0" fillId="2" borderId="4" xfId="0" applyFill="1" applyBorder="1" applyProtection="1">
      <protection hidden="1"/>
    </xf>
    <xf numFmtId="0" fontId="0" fillId="2" borderId="5" xfId="0" applyFill="1" applyBorder="1" applyAlignment="1" applyProtection="1">
      <alignment horizontal="center"/>
      <protection hidden="1"/>
    </xf>
    <xf numFmtId="165" fontId="0" fillId="6" borderId="5" xfId="0" applyNumberFormat="1" applyFill="1" applyBorder="1" applyAlignment="1" applyProtection="1">
      <alignment horizontal="center"/>
      <protection hidden="1"/>
    </xf>
    <xf numFmtId="167" fontId="15" fillId="0" borderId="0" xfId="0" applyNumberFormat="1" applyFont="1" applyAlignment="1" applyProtection="1">
      <alignment horizontal="center"/>
      <protection hidden="1"/>
    </xf>
    <xf numFmtId="44" fontId="0" fillId="3" borderId="0" xfId="1" applyFont="1" applyFill="1" applyProtection="1">
      <protection hidden="1"/>
    </xf>
    <xf numFmtId="167" fontId="15" fillId="3" borderId="0" xfId="0" applyNumberFormat="1" applyFont="1" applyFill="1" applyAlignment="1" applyProtection="1">
      <alignment horizontal="center"/>
      <protection hidden="1"/>
    </xf>
    <xf numFmtId="0" fontId="0" fillId="3" borderId="13" xfId="0" applyFill="1" applyBorder="1" applyAlignment="1" applyProtection="1">
      <alignment horizontal="center"/>
      <protection hidden="1"/>
    </xf>
    <xf numFmtId="44" fontId="3" fillId="3" borderId="9" xfId="1" applyFont="1" applyFill="1" applyBorder="1" applyProtection="1">
      <protection hidden="1"/>
    </xf>
    <xf numFmtId="44" fontId="0" fillId="3" borderId="9" xfId="0" applyNumberFormat="1" applyFill="1" applyBorder="1" applyProtection="1">
      <protection hidden="1"/>
    </xf>
    <xf numFmtId="44" fontId="2" fillId="3" borderId="9" xfId="1" applyFont="1" applyFill="1" applyBorder="1" applyProtection="1">
      <protection hidden="1"/>
    </xf>
    <xf numFmtId="0" fontId="0" fillId="3" borderId="9" xfId="0" applyFill="1" applyBorder="1" applyAlignment="1" applyProtection="1">
      <alignment horizontal="center"/>
      <protection locked="0" hidden="1"/>
    </xf>
    <xf numFmtId="0" fontId="2" fillId="3" borderId="0" xfId="0" applyFont="1" applyFill="1" applyProtection="1">
      <protection hidden="1"/>
    </xf>
    <xf numFmtId="44" fontId="3" fillId="0" borderId="16" xfId="1" applyFont="1" applyFill="1" applyBorder="1" applyProtection="1">
      <protection hidden="1"/>
    </xf>
    <xf numFmtId="44" fontId="0" fillId="0" borderId="16" xfId="0" applyNumberFormat="1" applyBorder="1" applyProtection="1">
      <protection hidden="1"/>
    </xf>
    <xf numFmtId="0" fontId="0" fillId="0" borderId="16" xfId="0" applyBorder="1" applyAlignment="1" applyProtection="1">
      <alignment horizontal="center"/>
      <protection locked="0" hidden="1"/>
    </xf>
    <xf numFmtId="0" fontId="0" fillId="2" borderId="0" xfId="0" applyFill="1" applyAlignment="1" applyProtection="1">
      <alignment horizontal="center"/>
      <protection hidden="1"/>
    </xf>
    <xf numFmtId="0" fontId="4" fillId="4" borderId="20" xfId="0" applyFont="1" applyFill="1" applyBorder="1" applyAlignment="1" applyProtection="1">
      <alignment horizontal="center" vertical="center" wrapText="1"/>
      <protection hidden="1"/>
    </xf>
    <xf numFmtId="44" fontId="1" fillId="2" borderId="0" xfId="1" applyFont="1" applyFill="1" applyBorder="1" applyProtection="1">
      <protection hidden="1"/>
    </xf>
    <xf numFmtId="1" fontId="0" fillId="2" borderId="9" xfId="1" applyNumberFormat="1" applyFont="1" applyFill="1" applyBorder="1" applyAlignment="1" applyProtection="1">
      <alignment horizontal="center"/>
      <protection hidden="1"/>
    </xf>
    <xf numFmtId="1" fontId="2" fillId="2" borderId="9" xfId="1" applyNumberFormat="1" applyFont="1" applyFill="1" applyBorder="1" applyAlignment="1" applyProtection="1">
      <alignment horizontal="center"/>
      <protection hidden="1"/>
    </xf>
    <xf numFmtId="1" fontId="2" fillId="0" borderId="9" xfId="1" applyNumberFormat="1" applyFont="1" applyFill="1" applyBorder="1" applyAlignment="1" applyProtection="1">
      <alignment horizontal="center"/>
      <protection hidden="1"/>
    </xf>
    <xf numFmtId="1" fontId="2" fillId="0" borderId="16" xfId="1" applyNumberFormat="1" applyFont="1" applyFill="1" applyBorder="1" applyAlignment="1" applyProtection="1">
      <alignment horizontal="center"/>
      <protection hidden="1"/>
    </xf>
    <xf numFmtId="14" fontId="0" fillId="6" borderId="0" xfId="0" applyNumberFormat="1" applyFill="1" applyAlignment="1" applyProtection="1">
      <alignment horizontal="center"/>
      <protection hidden="1"/>
    </xf>
    <xf numFmtId="9" fontId="17" fillId="2" borderId="0" xfId="0" applyNumberFormat="1" applyFont="1" applyFill="1" applyProtection="1">
      <protection hidden="1"/>
    </xf>
    <xf numFmtId="0" fontId="1" fillId="2" borderId="0" xfId="0" applyFont="1" applyFill="1" applyProtection="1">
      <protection hidden="1"/>
    </xf>
    <xf numFmtId="44" fontId="1" fillId="5" borderId="5" xfId="1" applyFont="1" applyFill="1" applyBorder="1" applyProtection="1">
      <protection hidden="1"/>
    </xf>
    <xf numFmtId="0" fontId="1" fillId="5" borderId="5" xfId="0" applyFont="1" applyFill="1" applyBorder="1" applyProtection="1">
      <protection hidden="1"/>
    </xf>
    <xf numFmtId="44" fontId="1" fillId="5" borderId="5" xfId="0" applyNumberFormat="1" applyFont="1" applyFill="1" applyBorder="1" applyProtection="1">
      <protection hidden="1"/>
    </xf>
    <xf numFmtId="44" fontId="1" fillId="2" borderId="5" xfId="1" applyFont="1" applyFill="1" applyBorder="1" applyProtection="1">
      <protection hidden="1"/>
    </xf>
    <xf numFmtId="1" fontId="2" fillId="3" borderId="9" xfId="1" applyNumberFormat="1" applyFont="1" applyFill="1" applyBorder="1" applyAlignment="1" applyProtection="1">
      <alignment horizontal="center"/>
      <protection hidden="1"/>
    </xf>
    <xf numFmtId="0" fontId="1" fillId="2" borderId="4" xfId="0" applyFont="1" applyFill="1" applyBorder="1" applyProtection="1">
      <protection hidden="1"/>
    </xf>
    <xf numFmtId="44" fontId="1" fillId="2" borderId="7" xfId="1" applyFont="1" applyFill="1" applyBorder="1" applyProtection="1">
      <protection hidden="1"/>
    </xf>
    <xf numFmtId="0" fontId="1" fillId="2" borderId="4" xfId="0" applyFont="1" applyFill="1" applyBorder="1" applyProtection="1">
      <protection locked="0"/>
    </xf>
    <xf numFmtId="0" fontId="1" fillId="2" borderId="0" xfId="0" applyFont="1" applyFill="1" applyProtection="1">
      <protection locked="0"/>
    </xf>
    <xf numFmtId="0" fontId="1" fillId="2" borderId="15" xfId="0" applyFont="1" applyFill="1" applyBorder="1" applyProtection="1">
      <protection locked="0"/>
    </xf>
    <xf numFmtId="9" fontId="1" fillId="2" borderId="16" xfId="2" applyFont="1" applyFill="1" applyBorder="1" applyAlignment="1" applyProtection="1">
      <alignment horizontal="center"/>
      <protection locked="0"/>
    </xf>
    <xf numFmtId="0" fontId="23" fillId="3" borderId="0" xfId="0" applyFont="1" applyFill="1" applyProtection="1">
      <protection hidden="1"/>
    </xf>
    <xf numFmtId="0" fontId="22" fillId="3" borderId="0" xfId="0" applyFont="1" applyFill="1" applyProtection="1">
      <protection hidden="1"/>
    </xf>
    <xf numFmtId="0" fontId="8" fillId="3" borderId="19" xfId="0" applyFont="1" applyFill="1" applyBorder="1" applyAlignment="1" applyProtection="1">
      <alignment horizontal="center" vertical="center" wrapText="1"/>
      <protection hidden="1"/>
    </xf>
    <xf numFmtId="44" fontId="22" fillId="3" borderId="9" xfId="0" applyNumberFormat="1" applyFont="1" applyFill="1" applyBorder="1" applyProtection="1">
      <protection hidden="1"/>
    </xf>
    <xf numFmtId="44" fontId="22" fillId="0" borderId="16" xfId="0" applyNumberFormat="1" applyFont="1" applyBorder="1" applyProtection="1">
      <protection hidden="1"/>
    </xf>
    <xf numFmtId="0" fontId="0" fillId="2" borderId="13" xfId="0" applyFill="1" applyBorder="1" applyAlignment="1" applyProtection="1">
      <alignment horizontal="center"/>
      <protection hidden="1"/>
    </xf>
    <xf numFmtId="44" fontId="22" fillId="2" borderId="9" xfId="0" applyNumberFormat="1" applyFont="1" applyFill="1" applyBorder="1" applyProtection="1">
      <protection hidden="1"/>
    </xf>
    <xf numFmtId="0" fontId="0" fillId="2" borderId="9" xfId="0" applyFill="1" applyBorder="1" applyAlignment="1" applyProtection="1">
      <alignment horizontal="center"/>
      <protection locked="0" hidden="1"/>
    </xf>
    <xf numFmtId="0" fontId="0" fillId="2" borderId="6" xfId="0" applyFill="1" applyBorder="1" applyProtection="1">
      <protection hidden="1"/>
    </xf>
    <xf numFmtId="0" fontId="0" fillId="2" borderId="7" xfId="0" applyFill="1" applyBorder="1" applyProtection="1">
      <protection hidden="1"/>
    </xf>
    <xf numFmtId="0" fontId="0" fillId="2" borderId="8" xfId="0" applyFill="1" applyBorder="1" applyProtection="1">
      <protection hidden="1"/>
    </xf>
    <xf numFmtId="168" fontId="0" fillId="6" borderId="0" xfId="0" applyNumberFormat="1" applyFill="1" applyProtection="1">
      <protection hidden="1"/>
    </xf>
    <xf numFmtId="168" fontId="3" fillId="2" borderId="14" xfId="1" applyNumberFormat="1" applyFont="1" applyFill="1" applyBorder="1" applyProtection="1">
      <protection hidden="1"/>
    </xf>
    <xf numFmtId="168" fontId="3" fillId="3" borderId="14" xfId="1" applyNumberFormat="1" applyFont="1" applyFill="1" applyBorder="1" applyProtection="1">
      <protection hidden="1"/>
    </xf>
    <xf numFmtId="168" fontId="3" fillId="0" borderId="17" xfId="1" applyNumberFormat="1" applyFont="1" applyFill="1" applyBorder="1" applyProtection="1">
      <protection hidden="1"/>
    </xf>
    <xf numFmtId="9" fontId="0" fillId="5" borderId="0" xfId="2" applyFont="1" applyFill="1" applyProtection="1">
      <protection hidden="1"/>
    </xf>
    <xf numFmtId="44" fontId="0" fillId="9" borderId="21" xfId="0" applyNumberFormat="1" applyFill="1" applyBorder="1" applyProtection="1">
      <protection hidden="1"/>
    </xf>
    <xf numFmtId="0" fontId="0" fillId="9" borderId="13" xfId="0" applyFill="1" applyBorder="1" applyAlignment="1" applyProtection="1">
      <alignment horizontal="center"/>
      <protection hidden="1"/>
    </xf>
    <xf numFmtId="44" fontId="3" fillId="9" borderId="9" xfId="1" applyFont="1" applyFill="1" applyBorder="1" applyProtection="1">
      <protection hidden="1"/>
    </xf>
    <xf numFmtId="44" fontId="0" fillId="9" borderId="9" xfId="0" applyNumberFormat="1" applyFill="1" applyBorder="1" applyProtection="1">
      <protection hidden="1"/>
    </xf>
    <xf numFmtId="44" fontId="22" fillId="9" borderId="9" xfId="0" applyNumberFormat="1" applyFont="1" applyFill="1" applyBorder="1" applyProtection="1">
      <protection hidden="1"/>
    </xf>
    <xf numFmtId="0" fontId="0" fillId="9" borderId="9" xfId="0" applyFill="1" applyBorder="1" applyProtection="1">
      <protection hidden="1"/>
    </xf>
    <xf numFmtId="0" fontId="0" fillId="9" borderId="9" xfId="0" applyFill="1" applyBorder="1" applyAlignment="1" applyProtection="1">
      <alignment horizontal="center"/>
      <protection hidden="1"/>
    </xf>
    <xf numFmtId="0" fontId="0" fillId="9" borderId="9" xfId="0" applyFill="1" applyBorder="1" applyAlignment="1" applyProtection="1">
      <alignment horizontal="center"/>
      <protection locked="0" hidden="1"/>
    </xf>
    <xf numFmtId="168" fontId="3" fillId="9" borderId="14" xfId="1" applyNumberFormat="1" applyFont="1" applyFill="1" applyBorder="1" applyProtection="1">
      <protection hidden="1"/>
    </xf>
    <xf numFmtId="1" fontId="0" fillId="9" borderId="9" xfId="0" applyNumberFormat="1" applyFill="1" applyBorder="1" applyAlignment="1" applyProtection="1">
      <alignment horizontal="center"/>
      <protection hidden="1"/>
    </xf>
    <xf numFmtId="44" fontId="0" fillId="9" borderId="9" xfId="1" applyFont="1" applyFill="1" applyBorder="1" applyProtection="1">
      <protection hidden="1"/>
    </xf>
    <xf numFmtId="1" fontId="0" fillId="9" borderId="9" xfId="1" applyNumberFormat="1" applyFont="1" applyFill="1" applyBorder="1" applyAlignment="1" applyProtection="1">
      <alignment horizontal="center"/>
      <protection hidden="1"/>
    </xf>
    <xf numFmtId="0" fontId="1" fillId="2" borderId="7" xfId="0" applyFont="1" applyFill="1" applyBorder="1" applyProtection="1">
      <protection hidden="1"/>
    </xf>
    <xf numFmtId="44" fontId="1" fillId="2" borderId="7" xfId="0" applyNumberFormat="1" applyFont="1" applyFill="1" applyBorder="1" applyProtection="1">
      <protection hidden="1"/>
    </xf>
    <xf numFmtId="44" fontId="8" fillId="3" borderId="7" xfId="0" applyNumberFormat="1" applyFont="1" applyFill="1" applyBorder="1" applyProtection="1">
      <protection hidden="1"/>
    </xf>
    <xf numFmtId="44" fontId="1" fillId="6" borderId="7" xfId="0" applyNumberFormat="1" applyFont="1" applyFill="1" applyBorder="1" applyProtection="1">
      <protection hidden="1"/>
    </xf>
    <xf numFmtId="0" fontId="12" fillId="2" borderId="0" xfId="0" applyFont="1" applyFill="1" applyProtection="1">
      <protection hidden="1"/>
    </xf>
    <xf numFmtId="44" fontId="0" fillId="2" borderId="0" xfId="0" applyNumberFormat="1" applyFill="1" applyProtection="1">
      <protection hidden="1"/>
    </xf>
    <xf numFmtId="44" fontId="0" fillId="2" borderId="0" xfId="1" applyFont="1" applyFill="1" applyBorder="1" applyProtection="1">
      <protection hidden="1"/>
    </xf>
    <xf numFmtId="44" fontId="6" fillId="2" borderId="0" xfId="1" applyFont="1" applyFill="1" applyBorder="1" applyAlignment="1" applyProtection="1">
      <alignment horizontal="right"/>
      <protection hidden="1"/>
    </xf>
    <xf numFmtId="0" fontId="0" fillId="9" borderId="10" xfId="0" applyFill="1" applyBorder="1" applyAlignment="1" applyProtection="1">
      <alignment horizontal="center"/>
      <protection hidden="1"/>
    </xf>
    <xf numFmtId="44" fontId="0" fillId="9" borderId="11" xfId="1" applyFont="1" applyFill="1" applyBorder="1" applyProtection="1">
      <protection hidden="1"/>
    </xf>
    <xf numFmtId="44" fontId="0" fillId="9" borderId="11" xfId="0" applyNumberFormat="1" applyFill="1" applyBorder="1" applyProtection="1">
      <protection hidden="1"/>
    </xf>
    <xf numFmtId="44" fontId="22" fillId="9" borderId="11" xfId="0" applyNumberFormat="1" applyFont="1" applyFill="1" applyBorder="1" applyProtection="1">
      <protection hidden="1"/>
    </xf>
    <xf numFmtId="0" fontId="0" fillId="9" borderId="11" xfId="0" applyFill="1" applyBorder="1" applyProtection="1">
      <protection hidden="1"/>
    </xf>
    <xf numFmtId="0" fontId="0" fillId="9" borderId="11" xfId="0" applyFill="1" applyBorder="1" applyAlignment="1" applyProtection="1">
      <alignment horizontal="center"/>
      <protection hidden="1"/>
    </xf>
    <xf numFmtId="168" fontId="0" fillId="9" borderId="12" xfId="1" applyNumberFormat="1" applyFont="1" applyFill="1" applyBorder="1" applyProtection="1">
      <protection hidden="1"/>
    </xf>
    <xf numFmtId="0" fontId="24" fillId="8" borderId="26" xfId="0" applyFont="1" applyFill="1" applyBorder="1" applyProtection="1">
      <protection hidden="1"/>
    </xf>
    <xf numFmtId="0" fontId="24" fillId="8" borderId="20" xfId="0" applyFont="1" applyFill="1" applyBorder="1" applyProtection="1">
      <protection hidden="1"/>
    </xf>
    <xf numFmtId="44" fontId="24" fillId="8" borderId="27" xfId="1" applyFont="1" applyFill="1" applyBorder="1" applyProtection="1">
      <protection locked="0"/>
    </xf>
    <xf numFmtId="0" fontId="0" fillId="6" borderId="0" xfId="0" applyFill="1" applyAlignment="1" applyProtection="1">
      <alignment horizontal="right"/>
      <protection hidden="1"/>
    </xf>
    <xf numFmtId="0" fontId="13" fillId="2" borderId="0" xfId="0" applyFont="1" applyFill="1" applyAlignment="1" applyProtection="1">
      <alignment horizontal="left" wrapText="1"/>
      <protection hidden="1"/>
    </xf>
    <xf numFmtId="0" fontId="19" fillId="5" borderId="1" xfId="0" applyFont="1" applyFill="1" applyBorder="1" applyAlignment="1" applyProtection="1">
      <alignment horizontal="center" vertical="center"/>
      <protection hidden="1"/>
    </xf>
    <xf numFmtId="0" fontId="19" fillId="5" borderId="3" xfId="0" applyFont="1" applyFill="1" applyBorder="1" applyAlignment="1" applyProtection="1">
      <alignment horizontal="center" vertical="center"/>
      <protection hidden="1"/>
    </xf>
    <xf numFmtId="0" fontId="19" fillId="5" borderId="6" xfId="0" applyFont="1" applyFill="1" applyBorder="1" applyAlignment="1" applyProtection="1">
      <alignment horizontal="center" vertical="center"/>
      <protection hidden="1"/>
    </xf>
    <xf numFmtId="0" fontId="19" fillId="5" borderId="8" xfId="0" applyFont="1" applyFill="1" applyBorder="1" applyAlignment="1" applyProtection="1">
      <alignment horizontal="center" vertical="center"/>
      <protection hidden="1"/>
    </xf>
    <xf numFmtId="44" fontId="20" fillId="5" borderId="24" xfId="0" applyNumberFormat="1" applyFont="1" applyFill="1" applyBorder="1" applyAlignment="1" applyProtection="1">
      <alignment horizontal="center" vertical="center"/>
      <protection locked="0"/>
    </xf>
    <xf numFmtId="44" fontId="20" fillId="5" borderId="25" xfId="0" applyNumberFormat="1"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top" wrapText="1"/>
      <protection hidden="1"/>
    </xf>
    <xf numFmtId="0" fontId="18" fillId="2" borderId="0" xfId="0" applyFont="1" applyFill="1" applyAlignment="1" applyProtection="1">
      <alignment horizontal="center" vertical="top" wrapText="1"/>
      <protection hidden="1"/>
    </xf>
    <xf numFmtId="0" fontId="1" fillId="3" borderId="6" xfId="0" applyFont="1" applyFill="1" applyBorder="1" applyAlignment="1" applyProtection="1">
      <alignment horizontal="center"/>
      <protection hidden="1"/>
    </xf>
    <xf numFmtId="0" fontId="1" fillId="3" borderId="7" xfId="0" applyFont="1" applyFill="1" applyBorder="1" applyAlignment="1" applyProtection="1">
      <alignment horizontal="center"/>
      <protection hidden="1"/>
    </xf>
    <xf numFmtId="0" fontId="1" fillId="3" borderId="8" xfId="0" applyFont="1" applyFill="1" applyBorder="1" applyAlignment="1" applyProtection="1">
      <alignment horizontal="center"/>
      <protection hidden="1"/>
    </xf>
    <xf numFmtId="0" fontId="18" fillId="2" borderId="1" xfId="0" applyFont="1" applyFill="1" applyBorder="1" applyAlignment="1" applyProtection="1">
      <alignment horizontal="center" vertical="top" wrapText="1"/>
      <protection hidden="1"/>
    </xf>
    <xf numFmtId="0" fontId="18" fillId="2" borderId="3" xfId="0" applyFont="1" applyFill="1" applyBorder="1" applyAlignment="1" applyProtection="1">
      <alignment horizontal="center" vertical="top" wrapText="1"/>
      <protection hidden="1"/>
    </xf>
    <xf numFmtId="0" fontId="18" fillId="2" borderId="4" xfId="0" applyFont="1" applyFill="1" applyBorder="1" applyAlignment="1" applyProtection="1">
      <alignment horizontal="center" vertical="top" wrapText="1"/>
      <protection hidden="1"/>
    </xf>
    <xf numFmtId="0" fontId="18" fillId="2" borderId="5" xfId="0" applyFont="1" applyFill="1" applyBorder="1" applyAlignment="1" applyProtection="1">
      <alignment horizontal="center" vertical="top" wrapText="1"/>
      <protection hidden="1"/>
    </xf>
    <xf numFmtId="0" fontId="21" fillId="2" borderId="1" xfId="0" applyFont="1" applyFill="1" applyBorder="1" applyAlignment="1" applyProtection="1">
      <alignment horizontal="center"/>
      <protection hidden="1"/>
    </xf>
    <xf numFmtId="0" fontId="21" fillId="2" borderId="2" xfId="0" applyFont="1" applyFill="1" applyBorder="1" applyAlignment="1" applyProtection="1">
      <alignment horizontal="center"/>
      <protection hidden="1"/>
    </xf>
    <xf numFmtId="0" fontId="21" fillId="2" borderId="3" xfId="0" applyFont="1" applyFill="1" applyBorder="1" applyAlignment="1" applyProtection="1">
      <alignment horizontal="center"/>
      <protection hidden="1"/>
    </xf>
    <xf numFmtId="44" fontId="0" fillId="6" borderId="0" xfId="0" applyNumberFormat="1" applyFill="1" applyAlignment="1" applyProtection="1">
      <alignment horizontal="right"/>
      <protection hidden="1"/>
    </xf>
  </cellXfs>
  <cellStyles count="4">
    <cellStyle name="Moneda" xfId="1" builtinId="4"/>
    <cellStyle name="Normal" xfId="0" builtinId="0"/>
    <cellStyle name="Normal 2" xfId="3" xr:uid="{00000000-0005-0000-0000-000002000000}"/>
    <cellStyle name="Porcentaje" xfId="2" builtinId="5"/>
  </cellStyles>
  <dxfs count="0"/>
  <tableStyles count="0" defaultTableStyle="TableStyleMedium2" defaultPivotStyle="PivotStyleLight16"/>
  <colors>
    <mruColors>
      <color rgb="FFE33D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23813</xdr:colOff>
      <xdr:row>3</xdr:row>
      <xdr:rowOff>250031</xdr:rowOff>
    </xdr:from>
    <xdr:to>
      <xdr:col>11</xdr:col>
      <xdr:colOff>1092212</xdr:colOff>
      <xdr:row>12</xdr:row>
      <xdr:rowOff>28958</xdr:rowOff>
    </xdr:to>
    <xdr:pic>
      <xdr:nvPicPr>
        <xdr:cNvPr id="3" name="2 Imagen" descr="Versión Principal.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rcRect l="23704" t="36450" r="22870" b="36473"/>
        <a:stretch>
          <a:fillRect/>
        </a:stretch>
      </xdr:blipFill>
      <xdr:spPr>
        <a:xfrm>
          <a:off x="11168063" y="904875"/>
          <a:ext cx="3378212" cy="17125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Q207"/>
  <sheetViews>
    <sheetView tabSelected="1" zoomScaleNormal="100" workbookViewId="0"/>
  </sheetViews>
  <sheetFormatPr baseColWidth="10" defaultColWidth="0" defaultRowHeight="15" customHeight="1" zeroHeight="1" x14ac:dyDescent="0.35"/>
  <cols>
    <col min="1" max="1" width="8.81640625" style="2" bestFit="1" customWidth="1"/>
    <col min="2" max="2" width="16.7265625" style="2" customWidth="1"/>
    <col min="3" max="3" width="26.453125" style="2" bestFit="1" customWidth="1"/>
    <col min="4" max="4" width="27.7265625" style="2" customWidth="1"/>
    <col min="5" max="5" width="23" style="2" customWidth="1"/>
    <col min="6" max="6" width="18.26953125" style="2" bestFit="1" customWidth="1"/>
    <col min="7" max="7" width="23.1796875" style="85" hidden="1" customWidth="1"/>
    <col min="8" max="8" width="27.26953125" style="2" customWidth="1"/>
    <col min="9" max="9" width="18.7265625" style="2" bestFit="1" customWidth="1"/>
    <col min="10" max="10" width="15.7265625" style="3" customWidth="1"/>
    <col min="11" max="11" width="18.81640625" style="3" customWidth="1"/>
    <col min="12" max="12" width="16.7265625" style="3" bestFit="1" customWidth="1"/>
    <col min="13" max="13" width="3.7265625" style="2" hidden="1" customWidth="1"/>
    <col min="14" max="14" width="5.7265625" style="2" hidden="1" customWidth="1"/>
    <col min="15" max="15" width="7.453125" style="2" hidden="1" customWidth="1"/>
    <col min="16" max="16" width="16.54296875" style="12" hidden="1" customWidth="1"/>
    <col min="17" max="17" width="15.54296875" style="2" hidden="1" customWidth="1"/>
    <col min="18" max="16384" width="11.453125" style="2" hidden="1"/>
  </cols>
  <sheetData>
    <row r="1" spans="1:16" s="23" customFormat="1" ht="21" x14ac:dyDescent="0.5">
      <c r="A1" s="42"/>
      <c r="B1" s="45" t="s">
        <v>33</v>
      </c>
      <c r="C1" s="1"/>
      <c r="D1" s="1"/>
      <c r="E1" s="1"/>
      <c r="F1" s="1"/>
      <c r="G1" s="84"/>
      <c r="H1" s="1"/>
      <c r="I1" s="1"/>
      <c r="J1" s="1"/>
      <c r="K1" s="1"/>
      <c r="L1" s="1"/>
      <c r="P1" s="24"/>
    </row>
    <row r="2" spans="1:16" ht="14.5" x14ac:dyDescent="0.35">
      <c r="A2" s="46" t="s">
        <v>22</v>
      </c>
      <c r="B2" s="2" t="s">
        <v>0</v>
      </c>
      <c r="D2" s="3" t="s">
        <v>1</v>
      </c>
      <c r="L2" s="4"/>
    </row>
    <row r="3" spans="1:16" thickBot="1" x14ac:dyDescent="0.4">
      <c r="A3" s="46" t="s">
        <v>23</v>
      </c>
      <c r="B3" s="2" t="s">
        <v>12</v>
      </c>
      <c r="D3" s="5">
        <v>3.0000000000000001E-3</v>
      </c>
      <c r="H3" s="25">
        <f ca="1">TODAY()</f>
        <v>45879</v>
      </c>
      <c r="I3" s="25"/>
    </row>
    <row r="4" spans="1:16" ht="21" x14ac:dyDescent="0.5">
      <c r="A4" s="71">
        <v>0.05</v>
      </c>
      <c r="B4" s="2" t="s">
        <v>4</v>
      </c>
      <c r="D4" s="6">
        <v>0.04</v>
      </c>
      <c r="E4" s="147" t="s">
        <v>18</v>
      </c>
      <c r="F4" s="148"/>
      <c r="G4" s="148"/>
      <c r="H4" s="148"/>
      <c r="I4" s="149"/>
    </row>
    <row r="5" spans="1:16" thickBot="1" x14ac:dyDescent="0.4">
      <c r="A5" s="71">
        <v>0.06</v>
      </c>
      <c r="D5" s="5"/>
      <c r="E5" s="48"/>
      <c r="H5" s="63" t="s">
        <v>16</v>
      </c>
      <c r="I5" s="49" t="s">
        <v>17</v>
      </c>
    </row>
    <row r="6" spans="1:16" ht="24" thickBot="1" x14ac:dyDescent="0.6">
      <c r="A6" s="71">
        <v>7.0000000000000007E-2</v>
      </c>
      <c r="B6" s="127" t="s">
        <v>2</v>
      </c>
      <c r="C6" s="128"/>
      <c r="D6" s="129">
        <v>1000000</v>
      </c>
      <c r="E6" s="150" t="s">
        <v>15</v>
      </c>
      <c r="F6" s="150"/>
      <c r="H6" s="70" t="str">
        <f ca="1">UPPER(TEXT(TODAY(),"MMMM"))</f>
        <v>AGOSTO</v>
      </c>
      <c r="I6" s="50">
        <f ca="1">EOMONTH(H3,0)</f>
        <v>45900</v>
      </c>
    </row>
    <row r="7" spans="1:16" ht="14.5" x14ac:dyDescent="0.35">
      <c r="A7" s="71">
        <v>0.08</v>
      </c>
      <c r="B7" s="7" t="s">
        <v>34</v>
      </c>
      <c r="C7" s="8"/>
      <c r="D7" s="73">
        <f>(D6/D8)*60</f>
        <v>333333.33333333331</v>
      </c>
      <c r="E7" s="150" t="s">
        <v>32</v>
      </c>
      <c r="F7" s="150"/>
      <c r="H7" s="95">
        <f>ROUNDUP(D7,0)</f>
        <v>333334</v>
      </c>
      <c r="I7" s="50">
        <f ca="1">EOMONTH(H3,0)</f>
        <v>45900</v>
      </c>
    </row>
    <row r="8" spans="1:16" ht="14.5" x14ac:dyDescent="0.35">
      <c r="A8" s="71">
        <v>0.09</v>
      </c>
      <c r="B8" s="7" t="s">
        <v>3</v>
      </c>
      <c r="C8" s="8"/>
      <c r="D8" s="74">
        <v>180</v>
      </c>
      <c r="E8" s="130" t="str">
        <f ca="1">CONCATENATE("PRIMER MENSUALIDAD ",UPPER(TEXT(H3, "MMMM")))</f>
        <v>PRIMER MENSUALIDAD AGOSTO</v>
      </c>
      <c r="F8" s="130"/>
      <c r="H8" s="95">
        <f>ROUNDUP(D9,0)</f>
        <v>10077</v>
      </c>
      <c r="I8" s="50">
        <f ca="1">EOMONTH(H3,0)</f>
        <v>45900</v>
      </c>
      <c r="K8" s="2"/>
    </row>
    <row r="9" spans="1:16" ht="14.5" x14ac:dyDescent="0.35">
      <c r="B9" s="7" t="s">
        <v>26</v>
      </c>
      <c r="C9" s="8"/>
      <c r="D9" s="75">
        <f>+C21+D21+E21+F21</f>
        <v>10076.451555555555</v>
      </c>
      <c r="E9" s="130" t="str">
        <f ca="1">CONCATENATE("SEGUNDA MENSUALIDAD ",UPPER(TEXT(EDATE(H3,1), "MMMM")))</f>
        <v>SEGUNDA MENSUALIDAD SEPTIEMBRE</v>
      </c>
      <c r="F9" s="130"/>
      <c r="H9" s="95">
        <f ca="1">ROUNDUP(IF(MONTH(I9)=7,H8*1.04,(IF(MONTH(I9)=1,H8*1.04,H8))),0)</f>
        <v>10077</v>
      </c>
      <c r="I9" s="50">
        <f t="shared" ref="I9:I11" ca="1" si="0">EOMONTH(I8,0)+15</f>
        <v>45915</v>
      </c>
      <c r="K9" s="26"/>
    </row>
    <row r="10" spans="1:16" ht="14.5" x14ac:dyDescent="0.35">
      <c r="B10" s="78" t="s">
        <v>31</v>
      </c>
      <c r="C10" s="72"/>
      <c r="D10" s="76">
        <f>ROUNDUP((D6*0.02)*1.16,0)</f>
        <v>23200</v>
      </c>
      <c r="E10" s="130" t="str">
        <f ca="1">CONCATENATE("TERCER MENSUALIDAD ",UPPER(TEXT(EDATE(H3,2), "MMMM")))</f>
        <v>TERCER MENSUALIDAD OCTUBRE</v>
      </c>
      <c r="F10" s="130"/>
      <c r="H10" s="95">
        <f ca="1">ROUNDUP(IF(MONTH(I10)=7,H9*1.04,(IF(MONTH(I10)=1,H9*1.04,H9))),0)</f>
        <v>10077</v>
      </c>
      <c r="I10" s="50">
        <f t="shared" ca="1" si="0"/>
        <v>45945</v>
      </c>
      <c r="K10" s="26"/>
    </row>
    <row r="11" spans="1:16" ht="15.75" customHeight="1" x14ac:dyDescent="0.35">
      <c r="B11" s="78" t="s">
        <v>30</v>
      </c>
      <c r="D11" s="76">
        <f>ROUNDUP((D6*0.025)*1.16,0)</f>
        <v>29000</v>
      </c>
      <c r="E11" s="130" t="str">
        <f ca="1">CONCATENATE("CUARTA MENSUALIDAD ",UPPER(TEXT(EDATE(H3,3), "MMMM")))</f>
        <v>CUARTA MENSUALIDAD NOVIEMBRE</v>
      </c>
      <c r="F11" s="130"/>
      <c r="H11" s="95">
        <f ca="1">ROUNDUP(IF(MONTH(I11)=7,H10*1.04,(IF(MONTH(I11)=1,H10*1.04,H10))),0)</f>
        <v>10077</v>
      </c>
      <c r="I11" s="50">
        <f t="shared" ca="1" si="0"/>
        <v>45976</v>
      </c>
      <c r="J11" s="9"/>
    </row>
    <row r="12" spans="1:16" thickBot="1" x14ac:dyDescent="0.4">
      <c r="B12" s="80" t="s">
        <v>29</v>
      </c>
      <c r="C12" s="81"/>
      <c r="D12" s="76">
        <f>+((D6/1000)*2.5)*1.16</f>
        <v>2900</v>
      </c>
      <c r="E12" s="140" t="str">
        <f ca="1">CONCATENATE("MES DE ADJUDICACIÓN: ",UPPER(TEXT(EDATE(H3,3), "MMMM")))</f>
        <v>MES DE ADJUDICACIÓN: NOVIEMBRE</v>
      </c>
      <c r="F12" s="141"/>
      <c r="G12" s="141"/>
      <c r="H12" s="141"/>
      <c r="I12" s="142"/>
    </row>
    <row r="13" spans="1:16" ht="15" customHeight="1" thickBot="1" x14ac:dyDescent="0.4">
      <c r="B13" s="82" t="s">
        <v>27</v>
      </c>
      <c r="C13" s="83">
        <v>0.06</v>
      </c>
      <c r="D13" s="79">
        <f>+D6*C13</f>
        <v>60000</v>
      </c>
      <c r="E13" s="143" t="s">
        <v>24</v>
      </c>
      <c r="F13" s="138"/>
      <c r="G13" s="138"/>
      <c r="H13" s="138"/>
      <c r="I13" s="144"/>
    </row>
    <row r="14" spans="1:16" ht="14.5" x14ac:dyDescent="0.35">
      <c r="E14" s="145"/>
      <c r="F14" s="139"/>
      <c r="G14" s="139"/>
      <c r="H14" s="139"/>
      <c r="I14" s="146"/>
      <c r="J14" s="47"/>
    </row>
    <row r="15" spans="1:16" thickBot="1" x14ac:dyDescent="0.4">
      <c r="B15" s="10"/>
      <c r="C15" s="10"/>
      <c r="D15" s="11"/>
      <c r="E15" s="92"/>
      <c r="F15" s="93"/>
      <c r="G15" s="93"/>
      <c r="H15" s="93"/>
      <c r="I15" s="94"/>
      <c r="J15" s="47"/>
    </row>
    <row r="16" spans="1:16" ht="15" customHeight="1" x14ac:dyDescent="0.35">
      <c r="B16" s="132" t="s">
        <v>28</v>
      </c>
      <c r="C16" s="133"/>
      <c r="D16" s="136" t="s">
        <v>22</v>
      </c>
      <c r="E16" s="138"/>
      <c r="F16" s="138"/>
      <c r="G16" s="138"/>
      <c r="H16" s="138"/>
      <c r="I16" s="138"/>
      <c r="J16" s="47"/>
    </row>
    <row r="17" spans="1:16" ht="28.5" customHeight="1" thickBot="1" x14ac:dyDescent="0.4">
      <c r="B17" s="134"/>
      <c r="C17" s="135"/>
      <c r="D17" s="137"/>
      <c r="E17" s="139"/>
      <c r="F17" s="139"/>
      <c r="G17" s="139"/>
      <c r="H17" s="139"/>
      <c r="I17" s="139"/>
      <c r="J17" s="47"/>
      <c r="K17" s="14"/>
    </row>
    <row r="18" spans="1:16" ht="15" customHeight="1" x14ac:dyDescent="0.35">
      <c r="B18" s="8"/>
      <c r="C18" s="8"/>
      <c r="D18" s="27"/>
      <c r="E18" s="99"/>
      <c r="H18" s="40"/>
      <c r="I18" s="40"/>
      <c r="J18" s="40"/>
      <c r="K18" s="14"/>
    </row>
    <row r="19" spans="1:16" thickBot="1" x14ac:dyDescent="0.4">
      <c r="H19" s="41"/>
      <c r="I19" s="41"/>
      <c r="J19" s="41"/>
    </row>
    <row r="20" spans="1:16" s="15" customFormat="1" ht="58.5" thickBot="1" x14ac:dyDescent="0.4">
      <c r="A20" s="43"/>
      <c r="B20" s="16" t="s">
        <v>9</v>
      </c>
      <c r="C20" s="17" t="s">
        <v>5</v>
      </c>
      <c r="D20" s="17" t="s">
        <v>6</v>
      </c>
      <c r="E20" s="17" t="s">
        <v>7</v>
      </c>
      <c r="F20" s="17" t="s">
        <v>8</v>
      </c>
      <c r="G20" s="86" t="s">
        <v>10</v>
      </c>
      <c r="H20" s="17" t="s">
        <v>19</v>
      </c>
      <c r="I20" s="64" t="s">
        <v>25</v>
      </c>
      <c r="J20" s="38" t="s">
        <v>14</v>
      </c>
      <c r="K20" s="19" t="s">
        <v>13</v>
      </c>
      <c r="L20" s="18" t="s">
        <v>20</v>
      </c>
      <c r="P20" s="28"/>
    </row>
    <row r="21" spans="1:16" ht="14.5" x14ac:dyDescent="0.35">
      <c r="A21" s="44">
        <f ca="1">TODAY()</f>
        <v>45879</v>
      </c>
      <c r="B21" s="120">
        <v>1</v>
      </c>
      <c r="C21" s="121">
        <f>+G21/D8</f>
        <v>5555.5555555555557</v>
      </c>
      <c r="D21" s="122">
        <f>(G21*D3)</f>
        <v>3000</v>
      </c>
      <c r="E21" s="122">
        <f>D21*16%</f>
        <v>480</v>
      </c>
      <c r="F21" s="122">
        <f>((G21/D8)+D21+E21)*(D8)*(0.064%)</f>
        <v>1040.896</v>
      </c>
      <c r="G21" s="123">
        <f>+D6</f>
        <v>1000000</v>
      </c>
      <c r="H21" s="124"/>
      <c r="I21" s="125">
        <v>180</v>
      </c>
      <c r="J21" s="125">
        <f>IF(D16="si",60,0)</f>
        <v>60</v>
      </c>
      <c r="K21" s="122">
        <f>IF(J21=0,0,C21*J21)</f>
        <v>333333.33333333331</v>
      </c>
      <c r="L21" s="126">
        <f>ROUNDUP(C21+D21+E21+F21+H21+K21,0)</f>
        <v>343410</v>
      </c>
    </row>
    <row r="22" spans="1:16" ht="14.5" x14ac:dyDescent="0.35">
      <c r="A22" s="44">
        <f ca="1">EDATE(A21,1)</f>
        <v>45910</v>
      </c>
      <c r="B22" s="101">
        <v>2</v>
      </c>
      <c r="C22" s="102">
        <f ca="1">IF(O21&gt;179,0,+G22/$D$8)</f>
        <v>5555.5555555555557</v>
      </c>
      <c r="D22" s="103">
        <f ca="1">IF(O21&gt;179,0,(G22*$D$3))</f>
        <v>3000</v>
      </c>
      <c r="E22" s="103">
        <f ca="1">D22*16%</f>
        <v>480</v>
      </c>
      <c r="F22" s="103">
        <f ca="1">IF(O21&gt;179,0,((G22/$D$8)+D22+E22)*($D$8)*(0.064%))</f>
        <v>1040.896</v>
      </c>
      <c r="G22" s="104">
        <f ca="1">IF(O21&gt;179,0,IF(MONTH(A22)=7,G21*1.04,(IF(MONTH(A22)=1,G21*1.04,G21))))</f>
        <v>1000000</v>
      </c>
      <c r="H22" s="105"/>
      <c r="I22" s="106">
        <f>IF(O22&gt;179,0,(180-N22)-(SUM($J$21:$J$200)))</f>
        <v>118</v>
      </c>
      <c r="J22" s="107"/>
      <c r="K22" s="100">
        <f t="shared" ref="K22:K30" si="1">IF(J22=0,0,(C22+((D22*1)*1.16))*J22)</f>
        <v>0</v>
      </c>
      <c r="L22" s="108">
        <f t="shared" ref="L22:L85" ca="1" si="2">ROUNDUP(C22+D22+E22+F22+H22+K22,0)</f>
        <v>10077</v>
      </c>
      <c r="M22" s="2">
        <f>SUM($J$21:J22)</f>
        <v>60</v>
      </c>
      <c r="N22" s="2">
        <f>COUNT($B$21:B22)</f>
        <v>2</v>
      </c>
      <c r="O22" s="2">
        <f>+M22+N22</f>
        <v>62</v>
      </c>
    </row>
    <row r="23" spans="1:16" ht="14.5" x14ac:dyDescent="0.35">
      <c r="A23" s="44">
        <f ca="1">EDATE(A22,1)</f>
        <v>45940</v>
      </c>
      <c r="B23" s="101">
        <v>3</v>
      </c>
      <c r="C23" s="102">
        <f t="shared" ref="C23:C86" ca="1" si="3">IF(O22&gt;179,0,+G23/$D$8)</f>
        <v>5555.5555555555557</v>
      </c>
      <c r="D23" s="103">
        <f t="shared" ref="D23:D86" ca="1" si="4">IF(O22&gt;179,0,(G23*$D$3))</f>
        <v>3000</v>
      </c>
      <c r="E23" s="103">
        <f t="shared" ref="E23:E86" ca="1" si="5">D23*16%</f>
        <v>480</v>
      </c>
      <c r="F23" s="103">
        <f t="shared" ref="F23:F86" ca="1" si="6">IF(O22&gt;179,0,((G23/$D$8)+D23+E23)*($D$8)*(0.064%))</f>
        <v>1040.896</v>
      </c>
      <c r="G23" s="104">
        <f t="shared" ref="G23:G86" ca="1" si="7">IF(O22&gt;179,0,IF(MONTH(A23)=7,G22*1.04,(IF(MONTH(A23)=1,G22*1.04,G22))))</f>
        <v>1000000</v>
      </c>
      <c r="H23" s="105"/>
      <c r="I23" s="109">
        <f t="shared" ref="I23:I86" si="8">IF(O23&gt;179,0,(180-N23)-(SUM($J$21:$J$200)))</f>
        <v>117</v>
      </c>
      <c r="J23" s="107"/>
      <c r="K23" s="100">
        <f t="shared" si="1"/>
        <v>0</v>
      </c>
      <c r="L23" s="108">
        <f t="shared" ca="1" si="2"/>
        <v>10077</v>
      </c>
      <c r="M23" s="2">
        <f>SUM($J$21:J23)</f>
        <v>60</v>
      </c>
      <c r="N23" s="2">
        <f>COUNT($B$21:B23)</f>
        <v>3</v>
      </c>
      <c r="O23" s="2">
        <f t="shared" ref="O23:O86" si="9">+M23+N23</f>
        <v>63</v>
      </c>
    </row>
    <row r="24" spans="1:16" ht="14.5" x14ac:dyDescent="0.35">
      <c r="A24" s="44">
        <f ca="1">EDATE(A23,1)</f>
        <v>45971</v>
      </c>
      <c r="B24" s="101">
        <v>4</v>
      </c>
      <c r="C24" s="102">
        <f t="shared" ca="1" si="3"/>
        <v>5555.5555555555557</v>
      </c>
      <c r="D24" s="103">
        <f t="shared" ca="1" si="4"/>
        <v>3000</v>
      </c>
      <c r="E24" s="103">
        <f t="shared" ca="1" si="5"/>
        <v>480</v>
      </c>
      <c r="F24" s="103">
        <f t="shared" ca="1" si="6"/>
        <v>1040.896</v>
      </c>
      <c r="G24" s="104">
        <f t="shared" ca="1" si="7"/>
        <v>1000000</v>
      </c>
      <c r="H24" s="110">
        <f t="shared" ref="H24:H28" ca="1" si="10">(G24*0.00016123)*1.16</f>
        <v>187.02679999999998</v>
      </c>
      <c r="I24" s="111">
        <f t="shared" si="8"/>
        <v>116</v>
      </c>
      <c r="J24" s="107"/>
      <c r="K24" s="100">
        <f t="shared" si="1"/>
        <v>0</v>
      </c>
      <c r="L24" s="108">
        <f t="shared" ca="1" si="2"/>
        <v>10264</v>
      </c>
      <c r="M24" s="2">
        <f>SUM($J$21:J24)</f>
        <v>60</v>
      </c>
      <c r="N24" s="2">
        <f>COUNT($B$21:B24)</f>
        <v>4</v>
      </c>
      <c r="O24" s="2">
        <f t="shared" si="9"/>
        <v>64</v>
      </c>
    </row>
    <row r="25" spans="1:16" ht="14.5" x14ac:dyDescent="0.35">
      <c r="A25" s="44">
        <f t="shared" ref="A25:A88" ca="1" si="11">EDATE(A24,1)</f>
        <v>46001</v>
      </c>
      <c r="B25" s="89">
        <v>5</v>
      </c>
      <c r="C25" s="30">
        <f t="shared" ca="1" si="3"/>
        <v>5555.5555555555557</v>
      </c>
      <c r="D25" s="21">
        <f t="shared" ca="1" si="4"/>
        <v>3000</v>
      </c>
      <c r="E25" s="21">
        <f t="shared" ca="1" si="5"/>
        <v>480</v>
      </c>
      <c r="F25" s="21">
        <f t="shared" ca="1" si="6"/>
        <v>1040.896</v>
      </c>
      <c r="G25" s="90">
        <f t="shared" ca="1" si="7"/>
        <v>1000000</v>
      </c>
      <c r="H25" s="22">
        <f t="shared" ca="1" si="10"/>
        <v>187.02679999999998</v>
      </c>
      <c r="I25" s="66">
        <f t="shared" si="8"/>
        <v>115</v>
      </c>
      <c r="J25" s="91"/>
      <c r="K25" s="20">
        <f t="shared" si="1"/>
        <v>0</v>
      </c>
      <c r="L25" s="96">
        <f t="shared" ca="1" si="2"/>
        <v>10264</v>
      </c>
      <c r="M25" s="2">
        <f>SUM($J$21:J25)</f>
        <v>60</v>
      </c>
      <c r="N25" s="2">
        <f>COUNT($B$21:B25)</f>
        <v>5</v>
      </c>
      <c r="O25" s="2">
        <f t="shared" si="9"/>
        <v>65</v>
      </c>
    </row>
    <row r="26" spans="1:16" ht="14.5" x14ac:dyDescent="0.35">
      <c r="A26" s="44">
        <f t="shared" ca="1" si="11"/>
        <v>46032</v>
      </c>
      <c r="B26" s="89">
        <v>6</v>
      </c>
      <c r="C26" s="30">
        <f t="shared" ca="1" si="3"/>
        <v>5777.7777777777774</v>
      </c>
      <c r="D26" s="21">
        <f t="shared" ca="1" si="4"/>
        <v>3120</v>
      </c>
      <c r="E26" s="21">
        <f t="shared" ca="1" si="5"/>
        <v>499.2</v>
      </c>
      <c r="F26" s="21">
        <f t="shared" ca="1" si="6"/>
        <v>1082.5318400000001</v>
      </c>
      <c r="G26" s="90">
        <f t="shared" ca="1" si="7"/>
        <v>1040000</v>
      </c>
      <c r="H26" s="22">
        <f t="shared" ca="1" si="10"/>
        <v>194.50787199999999</v>
      </c>
      <c r="I26" s="66">
        <f t="shared" si="8"/>
        <v>114</v>
      </c>
      <c r="J26" s="91"/>
      <c r="K26" s="20">
        <f t="shared" si="1"/>
        <v>0</v>
      </c>
      <c r="L26" s="96">
        <f t="shared" ca="1" si="2"/>
        <v>10675</v>
      </c>
      <c r="M26" s="2">
        <f>SUM($J$21:J26)</f>
        <v>60</v>
      </c>
      <c r="N26" s="2">
        <f>COUNT($B$21:B26)</f>
        <v>6</v>
      </c>
      <c r="O26" s="2">
        <f t="shared" si="9"/>
        <v>66</v>
      </c>
    </row>
    <row r="27" spans="1:16" ht="14.5" x14ac:dyDescent="0.35">
      <c r="A27" s="44">
        <f t="shared" ca="1" si="11"/>
        <v>46063</v>
      </c>
      <c r="B27" s="89">
        <v>7</v>
      </c>
      <c r="C27" s="30">
        <f t="shared" ca="1" si="3"/>
        <v>5777.7777777777774</v>
      </c>
      <c r="D27" s="21">
        <f t="shared" ca="1" si="4"/>
        <v>3120</v>
      </c>
      <c r="E27" s="21">
        <f t="shared" ca="1" si="5"/>
        <v>499.2</v>
      </c>
      <c r="F27" s="21">
        <f t="shared" ca="1" si="6"/>
        <v>1082.5318400000001</v>
      </c>
      <c r="G27" s="90">
        <f t="shared" ca="1" si="7"/>
        <v>1040000</v>
      </c>
      <c r="H27" s="22">
        <f t="shared" ca="1" si="10"/>
        <v>194.50787199999999</v>
      </c>
      <c r="I27" s="66">
        <f t="shared" si="8"/>
        <v>113</v>
      </c>
      <c r="J27" s="91"/>
      <c r="K27" s="21">
        <f t="shared" si="1"/>
        <v>0</v>
      </c>
      <c r="L27" s="96">
        <f t="shared" ca="1" si="2"/>
        <v>10675</v>
      </c>
      <c r="M27" s="2">
        <f>SUM($J$21:J27)</f>
        <v>60</v>
      </c>
      <c r="N27" s="2">
        <f>COUNT($B$21:B27)</f>
        <v>7</v>
      </c>
      <c r="O27" s="2">
        <f t="shared" si="9"/>
        <v>67</v>
      </c>
    </row>
    <row r="28" spans="1:16" ht="14.5" x14ac:dyDescent="0.35">
      <c r="A28" s="44">
        <f t="shared" ca="1" si="11"/>
        <v>46091</v>
      </c>
      <c r="B28" s="89">
        <v>8</v>
      </c>
      <c r="C28" s="30">
        <f t="shared" ca="1" si="3"/>
        <v>5777.7777777777774</v>
      </c>
      <c r="D28" s="21">
        <f t="shared" ca="1" si="4"/>
        <v>3120</v>
      </c>
      <c r="E28" s="21">
        <f t="shared" ca="1" si="5"/>
        <v>499.2</v>
      </c>
      <c r="F28" s="21">
        <f t="shared" ca="1" si="6"/>
        <v>1082.5318400000001</v>
      </c>
      <c r="G28" s="90">
        <f t="shared" ca="1" si="7"/>
        <v>1040000</v>
      </c>
      <c r="H28" s="22">
        <f t="shared" ca="1" si="10"/>
        <v>194.50787199999999</v>
      </c>
      <c r="I28" s="66">
        <f t="shared" si="8"/>
        <v>112</v>
      </c>
      <c r="J28" s="91"/>
      <c r="K28" s="21">
        <f t="shared" si="1"/>
        <v>0</v>
      </c>
      <c r="L28" s="96">
        <f t="shared" ca="1" si="2"/>
        <v>10675</v>
      </c>
      <c r="M28" s="2">
        <f>SUM($J$21:J28)</f>
        <v>60</v>
      </c>
      <c r="N28" s="2">
        <f>COUNT($B$21:B28)</f>
        <v>8</v>
      </c>
      <c r="O28" s="2">
        <f t="shared" si="9"/>
        <v>68</v>
      </c>
    </row>
    <row r="29" spans="1:16" ht="14.5" x14ac:dyDescent="0.35">
      <c r="A29" s="44">
        <f t="shared" ca="1" si="11"/>
        <v>46122</v>
      </c>
      <c r="B29" s="89">
        <v>9</v>
      </c>
      <c r="C29" s="30">
        <f t="shared" ca="1" si="3"/>
        <v>5777.7777777777774</v>
      </c>
      <c r="D29" s="21">
        <f t="shared" ca="1" si="4"/>
        <v>3120</v>
      </c>
      <c r="E29" s="21">
        <f t="shared" ca="1" si="5"/>
        <v>499.2</v>
      </c>
      <c r="F29" s="21">
        <f t="shared" ca="1" si="6"/>
        <v>1082.5318400000001</v>
      </c>
      <c r="G29" s="90">
        <f t="shared" ca="1" si="7"/>
        <v>1040000</v>
      </c>
      <c r="H29" s="22">
        <f t="shared" ref="H29:H90" ca="1" si="12">(G29*0.00016123)*1.16</f>
        <v>194.50787199999999</v>
      </c>
      <c r="I29" s="66">
        <f t="shared" si="8"/>
        <v>111</v>
      </c>
      <c r="J29" s="91"/>
      <c r="K29" s="21">
        <f t="shared" si="1"/>
        <v>0</v>
      </c>
      <c r="L29" s="96">
        <f t="shared" ca="1" si="2"/>
        <v>10675</v>
      </c>
      <c r="M29" s="2">
        <f>SUM($J$21:J29)</f>
        <v>60</v>
      </c>
      <c r="N29" s="2">
        <f>COUNT($B$21:B29)</f>
        <v>9</v>
      </c>
      <c r="O29" s="2">
        <f t="shared" si="9"/>
        <v>69</v>
      </c>
    </row>
    <row r="30" spans="1:16" ht="14.5" x14ac:dyDescent="0.35">
      <c r="A30" s="44">
        <f t="shared" ca="1" si="11"/>
        <v>46152</v>
      </c>
      <c r="B30" s="89">
        <v>10</v>
      </c>
      <c r="C30" s="30">
        <f t="shared" ca="1" si="3"/>
        <v>5777.7777777777774</v>
      </c>
      <c r="D30" s="21">
        <f t="shared" ca="1" si="4"/>
        <v>3120</v>
      </c>
      <c r="E30" s="21">
        <f t="shared" ca="1" si="5"/>
        <v>499.2</v>
      </c>
      <c r="F30" s="21">
        <f t="shared" ca="1" si="6"/>
        <v>1082.5318400000001</v>
      </c>
      <c r="G30" s="90">
        <f t="shared" ca="1" si="7"/>
        <v>1040000</v>
      </c>
      <c r="H30" s="22">
        <f t="shared" ca="1" si="12"/>
        <v>194.50787199999999</v>
      </c>
      <c r="I30" s="66">
        <f t="shared" si="8"/>
        <v>110</v>
      </c>
      <c r="J30" s="91"/>
      <c r="K30" s="21">
        <f t="shared" si="1"/>
        <v>0</v>
      </c>
      <c r="L30" s="96">
        <f t="shared" ca="1" si="2"/>
        <v>10675</v>
      </c>
      <c r="M30" s="2">
        <f>SUM($J$21:J30)</f>
        <v>60</v>
      </c>
      <c r="N30" s="2">
        <f>COUNT($B$21:B30)</f>
        <v>10</v>
      </c>
      <c r="O30" s="2">
        <f t="shared" si="9"/>
        <v>70</v>
      </c>
    </row>
    <row r="31" spans="1:16" s="3" customFormat="1" ht="14.5" x14ac:dyDescent="0.35">
      <c r="A31" s="44">
        <f t="shared" ca="1" si="11"/>
        <v>46183</v>
      </c>
      <c r="B31" s="89">
        <v>11</v>
      </c>
      <c r="C31" s="30">
        <f t="shared" ca="1" si="3"/>
        <v>5777.7777777777774</v>
      </c>
      <c r="D31" s="21">
        <f t="shared" ca="1" si="4"/>
        <v>3120</v>
      </c>
      <c r="E31" s="21">
        <f t="shared" ca="1" si="5"/>
        <v>499.2</v>
      </c>
      <c r="F31" s="21">
        <f t="shared" ca="1" si="6"/>
        <v>1082.5318400000001</v>
      </c>
      <c r="G31" s="90">
        <f t="shared" ca="1" si="7"/>
        <v>1040000</v>
      </c>
      <c r="H31" s="31">
        <f t="shared" ca="1" si="12"/>
        <v>194.50787199999999</v>
      </c>
      <c r="I31" s="67">
        <f t="shared" si="8"/>
        <v>109</v>
      </c>
      <c r="J31" s="91"/>
      <c r="K31" s="21">
        <f t="shared" ref="K31:K91" si="13">IF(J31=0,0,(C31+((D31*1)*1.16))*J31)</f>
        <v>0</v>
      </c>
      <c r="L31" s="96">
        <f t="shared" ca="1" si="2"/>
        <v>10675</v>
      </c>
      <c r="M31" s="3">
        <f>SUM($J$21:J31)</f>
        <v>60</v>
      </c>
      <c r="N31" s="3">
        <f>COUNT($B$21:B31)</f>
        <v>11</v>
      </c>
      <c r="O31" s="3">
        <f t="shared" si="9"/>
        <v>71</v>
      </c>
      <c r="P31" s="12"/>
    </row>
    <row r="32" spans="1:16" s="3" customFormat="1" ht="14.5" x14ac:dyDescent="0.35">
      <c r="A32" s="44">
        <f t="shared" ca="1" si="11"/>
        <v>46213</v>
      </c>
      <c r="B32" s="89">
        <v>12</v>
      </c>
      <c r="C32" s="30">
        <f t="shared" ca="1" si="3"/>
        <v>6008.8888888888887</v>
      </c>
      <c r="D32" s="21">
        <f t="shared" ca="1" si="4"/>
        <v>3244.8</v>
      </c>
      <c r="E32" s="21">
        <f t="shared" ca="1" si="5"/>
        <v>519.16800000000001</v>
      </c>
      <c r="F32" s="21">
        <f t="shared" ca="1" si="6"/>
        <v>1125.8331136000002</v>
      </c>
      <c r="G32" s="90">
        <f t="shared" ca="1" si="7"/>
        <v>1081600</v>
      </c>
      <c r="H32" s="31">
        <f t="shared" ca="1" si="12"/>
        <v>202.28818687999998</v>
      </c>
      <c r="I32" s="67">
        <f t="shared" si="8"/>
        <v>108</v>
      </c>
      <c r="J32" s="91"/>
      <c r="K32" s="21">
        <f t="shared" si="13"/>
        <v>0</v>
      </c>
      <c r="L32" s="96">
        <f t="shared" ca="1" si="2"/>
        <v>11101</v>
      </c>
      <c r="M32" s="3">
        <f>SUM($J$21:J32)</f>
        <v>60</v>
      </c>
      <c r="N32" s="3">
        <f>COUNT($B$21:B32)</f>
        <v>12</v>
      </c>
      <c r="O32" s="3">
        <f t="shared" si="9"/>
        <v>72</v>
      </c>
      <c r="P32" s="12"/>
    </row>
    <row r="33" spans="1:17" s="3" customFormat="1" ht="14.5" x14ac:dyDescent="0.35">
      <c r="A33" s="44">
        <f t="shared" ca="1" si="11"/>
        <v>46244</v>
      </c>
      <c r="B33" s="29">
        <v>13</v>
      </c>
      <c r="C33" s="30">
        <f t="shared" ca="1" si="3"/>
        <v>6008.8888888888887</v>
      </c>
      <c r="D33" s="21">
        <f t="shared" ca="1" si="4"/>
        <v>3244.8</v>
      </c>
      <c r="E33" s="21">
        <f t="shared" ca="1" si="5"/>
        <v>519.16800000000001</v>
      </c>
      <c r="F33" s="21">
        <f t="shared" ca="1" si="6"/>
        <v>1125.8331136000002</v>
      </c>
      <c r="G33" s="87">
        <f t="shared" ca="1" si="7"/>
        <v>1081600</v>
      </c>
      <c r="H33" s="31">
        <f t="shared" ca="1" si="12"/>
        <v>202.28818687999998</v>
      </c>
      <c r="I33" s="67">
        <f t="shared" si="8"/>
        <v>107</v>
      </c>
      <c r="J33" s="39"/>
      <c r="K33" s="21">
        <f t="shared" si="13"/>
        <v>0</v>
      </c>
      <c r="L33" s="96">
        <f t="shared" ca="1" si="2"/>
        <v>11101</v>
      </c>
      <c r="M33" s="3">
        <f>SUM($J$21:J33)</f>
        <v>60</v>
      </c>
      <c r="N33" s="3">
        <f>COUNT($B$21:B33)</f>
        <v>13</v>
      </c>
      <c r="O33" s="3">
        <f t="shared" si="9"/>
        <v>73</v>
      </c>
      <c r="P33" s="12"/>
    </row>
    <row r="34" spans="1:17" s="3" customFormat="1" ht="14.5" x14ac:dyDescent="0.35">
      <c r="A34" s="44">
        <f t="shared" ca="1" si="11"/>
        <v>46275</v>
      </c>
      <c r="B34" s="29">
        <v>14</v>
      </c>
      <c r="C34" s="30">
        <f t="shared" ca="1" si="3"/>
        <v>6008.8888888888887</v>
      </c>
      <c r="D34" s="21">
        <f t="shared" ca="1" si="4"/>
        <v>3244.8</v>
      </c>
      <c r="E34" s="21">
        <f t="shared" ca="1" si="5"/>
        <v>519.16800000000001</v>
      </c>
      <c r="F34" s="21">
        <f t="shared" ca="1" si="6"/>
        <v>1125.8331136000002</v>
      </c>
      <c r="G34" s="87">
        <f t="shared" ca="1" si="7"/>
        <v>1081600</v>
      </c>
      <c r="H34" s="31">
        <f t="shared" ca="1" si="12"/>
        <v>202.28818687999998</v>
      </c>
      <c r="I34" s="67">
        <f t="shared" si="8"/>
        <v>106</v>
      </c>
      <c r="J34" s="39"/>
      <c r="K34" s="21">
        <f t="shared" si="13"/>
        <v>0</v>
      </c>
      <c r="L34" s="96">
        <f t="shared" ca="1" si="2"/>
        <v>11101</v>
      </c>
      <c r="M34" s="3">
        <f>SUM($J$21:J34)</f>
        <v>60</v>
      </c>
      <c r="N34" s="3">
        <f>COUNT($B$21:B34)</f>
        <v>14</v>
      </c>
      <c r="O34" s="3">
        <f t="shared" si="9"/>
        <v>74</v>
      </c>
      <c r="P34" s="12"/>
    </row>
    <row r="35" spans="1:17" s="3" customFormat="1" ht="14.5" x14ac:dyDescent="0.35">
      <c r="A35" s="44">
        <f t="shared" ca="1" si="11"/>
        <v>46305</v>
      </c>
      <c r="B35" s="29">
        <v>15</v>
      </c>
      <c r="C35" s="30">
        <f t="shared" ca="1" si="3"/>
        <v>6008.8888888888887</v>
      </c>
      <c r="D35" s="21">
        <f t="shared" ca="1" si="4"/>
        <v>3244.8</v>
      </c>
      <c r="E35" s="21">
        <f t="shared" ca="1" si="5"/>
        <v>519.16800000000001</v>
      </c>
      <c r="F35" s="21">
        <f t="shared" ca="1" si="6"/>
        <v>1125.8331136000002</v>
      </c>
      <c r="G35" s="87">
        <f t="shared" ca="1" si="7"/>
        <v>1081600</v>
      </c>
      <c r="H35" s="31">
        <f t="shared" ca="1" si="12"/>
        <v>202.28818687999998</v>
      </c>
      <c r="I35" s="67">
        <f t="shared" si="8"/>
        <v>105</v>
      </c>
      <c r="J35" s="39"/>
      <c r="K35" s="21">
        <f t="shared" si="13"/>
        <v>0</v>
      </c>
      <c r="L35" s="96">
        <f t="shared" ca="1" si="2"/>
        <v>11101</v>
      </c>
      <c r="M35" s="3">
        <f>SUM($J$21:J35)</f>
        <v>60</v>
      </c>
      <c r="N35" s="3">
        <f>COUNT($B$21:B35)</f>
        <v>15</v>
      </c>
      <c r="O35" s="3">
        <f t="shared" si="9"/>
        <v>75</v>
      </c>
      <c r="P35" s="12"/>
    </row>
    <row r="36" spans="1:17" s="3" customFormat="1" ht="14.5" x14ac:dyDescent="0.35">
      <c r="A36" s="44">
        <f t="shared" ca="1" si="11"/>
        <v>46336</v>
      </c>
      <c r="B36" s="29">
        <v>16</v>
      </c>
      <c r="C36" s="30">
        <f t="shared" ca="1" si="3"/>
        <v>6008.8888888888887</v>
      </c>
      <c r="D36" s="21">
        <f t="shared" ca="1" si="4"/>
        <v>3244.8</v>
      </c>
      <c r="E36" s="21">
        <f t="shared" ca="1" si="5"/>
        <v>519.16800000000001</v>
      </c>
      <c r="F36" s="21">
        <f t="shared" ca="1" si="6"/>
        <v>1125.8331136000002</v>
      </c>
      <c r="G36" s="87">
        <f t="shared" ca="1" si="7"/>
        <v>1081600</v>
      </c>
      <c r="H36" s="31">
        <f t="shared" ca="1" si="12"/>
        <v>202.28818687999998</v>
      </c>
      <c r="I36" s="67">
        <f t="shared" si="8"/>
        <v>104</v>
      </c>
      <c r="J36" s="39"/>
      <c r="K36" s="21">
        <f t="shared" si="13"/>
        <v>0</v>
      </c>
      <c r="L36" s="96">
        <f t="shared" ca="1" si="2"/>
        <v>11101</v>
      </c>
      <c r="M36" s="3">
        <f>SUM($J$21:J36)</f>
        <v>60</v>
      </c>
      <c r="N36" s="3">
        <f>COUNT($B$21:B36)</f>
        <v>16</v>
      </c>
      <c r="O36" s="3">
        <f t="shared" si="9"/>
        <v>76</v>
      </c>
      <c r="P36" s="12"/>
    </row>
    <row r="37" spans="1:17" s="3" customFormat="1" ht="14.5" x14ac:dyDescent="0.35">
      <c r="A37" s="44">
        <f t="shared" ca="1" si="11"/>
        <v>46366</v>
      </c>
      <c r="B37" s="29">
        <v>17</v>
      </c>
      <c r="C37" s="30">
        <f t="shared" ca="1" si="3"/>
        <v>6008.8888888888887</v>
      </c>
      <c r="D37" s="21">
        <f t="shared" ca="1" si="4"/>
        <v>3244.8</v>
      </c>
      <c r="E37" s="21">
        <f t="shared" ca="1" si="5"/>
        <v>519.16800000000001</v>
      </c>
      <c r="F37" s="21">
        <f t="shared" ca="1" si="6"/>
        <v>1125.8331136000002</v>
      </c>
      <c r="G37" s="87">
        <f t="shared" ca="1" si="7"/>
        <v>1081600</v>
      </c>
      <c r="H37" s="31">
        <f t="shared" ca="1" si="12"/>
        <v>202.28818687999998</v>
      </c>
      <c r="I37" s="67">
        <f t="shared" si="8"/>
        <v>103</v>
      </c>
      <c r="J37" s="39"/>
      <c r="K37" s="21">
        <f t="shared" si="13"/>
        <v>0</v>
      </c>
      <c r="L37" s="96">
        <f t="shared" ca="1" si="2"/>
        <v>11101</v>
      </c>
      <c r="M37" s="3">
        <f>SUM($J$21:J37)</f>
        <v>60</v>
      </c>
      <c r="N37" s="3">
        <f>COUNT($B$21:B37)</f>
        <v>17</v>
      </c>
      <c r="O37" s="3">
        <f t="shared" si="9"/>
        <v>77</v>
      </c>
      <c r="P37" s="12"/>
    </row>
    <row r="38" spans="1:17" s="3" customFormat="1" ht="14.5" x14ac:dyDescent="0.35">
      <c r="A38" s="44">
        <f t="shared" ca="1" si="11"/>
        <v>46397</v>
      </c>
      <c r="B38" s="29">
        <v>18</v>
      </c>
      <c r="C38" s="30">
        <f t="shared" ca="1" si="3"/>
        <v>6249.2444444444445</v>
      </c>
      <c r="D38" s="21">
        <f t="shared" ca="1" si="4"/>
        <v>3374.5920000000001</v>
      </c>
      <c r="E38" s="21">
        <f t="shared" ca="1" si="5"/>
        <v>539.93471999999997</v>
      </c>
      <c r="F38" s="21">
        <f t="shared" ca="1" si="6"/>
        <v>1170.8664381440001</v>
      </c>
      <c r="G38" s="87">
        <f t="shared" ca="1" si="7"/>
        <v>1124864</v>
      </c>
      <c r="H38" s="31">
        <f t="shared" ca="1" si="12"/>
        <v>210.37971435519998</v>
      </c>
      <c r="I38" s="67">
        <f t="shared" si="8"/>
        <v>102</v>
      </c>
      <c r="J38" s="39"/>
      <c r="K38" s="21">
        <f t="shared" si="13"/>
        <v>0</v>
      </c>
      <c r="L38" s="96">
        <f t="shared" ca="1" si="2"/>
        <v>11546</v>
      </c>
      <c r="M38" s="3">
        <f>SUM($J$21:J38)</f>
        <v>60</v>
      </c>
      <c r="N38" s="3">
        <f>COUNT($B$21:B38)</f>
        <v>18</v>
      </c>
      <c r="O38" s="3">
        <f t="shared" si="9"/>
        <v>78</v>
      </c>
      <c r="P38" s="12"/>
      <c r="Q38" s="3">
        <f>SUM(J21:J38)+12</f>
        <v>72</v>
      </c>
    </row>
    <row r="39" spans="1:17" s="3" customFormat="1" ht="14.5" x14ac:dyDescent="0.35">
      <c r="A39" s="44">
        <f t="shared" ca="1" si="11"/>
        <v>46428</v>
      </c>
      <c r="B39" s="29">
        <v>19</v>
      </c>
      <c r="C39" s="30">
        <f t="shared" ca="1" si="3"/>
        <v>6249.2444444444445</v>
      </c>
      <c r="D39" s="21">
        <f t="shared" ca="1" si="4"/>
        <v>3374.5920000000001</v>
      </c>
      <c r="E39" s="21">
        <f t="shared" ca="1" si="5"/>
        <v>539.93471999999997</v>
      </c>
      <c r="F39" s="21">
        <f t="shared" ca="1" si="6"/>
        <v>1170.8664381440001</v>
      </c>
      <c r="G39" s="87">
        <f t="shared" ca="1" si="7"/>
        <v>1124864</v>
      </c>
      <c r="H39" s="31">
        <f t="shared" ca="1" si="12"/>
        <v>210.37971435519998</v>
      </c>
      <c r="I39" s="67">
        <f t="shared" si="8"/>
        <v>101</v>
      </c>
      <c r="J39" s="39"/>
      <c r="K39" s="21">
        <f t="shared" si="13"/>
        <v>0</v>
      </c>
      <c r="L39" s="96">
        <f t="shared" ca="1" si="2"/>
        <v>11546</v>
      </c>
      <c r="M39" s="3">
        <f>SUM($J$21:J39)</f>
        <v>60</v>
      </c>
      <c r="N39" s="3">
        <f>COUNT($B$21:B39)</f>
        <v>19</v>
      </c>
      <c r="O39" s="3">
        <f t="shared" si="9"/>
        <v>79</v>
      </c>
      <c r="P39" s="12"/>
    </row>
    <row r="40" spans="1:17" s="3" customFormat="1" ht="14.5" x14ac:dyDescent="0.35">
      <c r="A40" s="44">
        <f t="shared" ca="1" si="11"/>
        <v>46456</v>
      </c>
      <c r="B40" s="29">
        <v>20</v>
      </c>
      <c r="C40" s="30">
        <f t="shared" ca="1" si="3"/>
        <v>6249.2444444444445</v>
      </c>
      <c r="D40" s="21">
        <f t="shared" ca="1" si="4"/>
        <v>3374.5920000000001</v>
      </c>
      <c r="E40" s="21">
        <f t="shared" ca="1" si="5"/>
        <v>539.93471999999997</v>
      </c>
      <c r="F40" s="21">
        <f t="shared" ca="1" si="6"/>
        <v>1170.8664381440001</v>
      </c>
      <c r="G40" s="87">
        <f t="shared" ca="1" si="7"/>
        <v>1124864</v>
      </c>
      <c r="H40" s="31">
        <f t="shared" ca="1" si="12"/>
        <v>210.37971435519998</v>
      </c>
      <c r="I40" s="67">
        <f t="shared" si="8"/>
        <v>100</v>
      </c>
      <c r="J40" s="39"/>
      <c r="K40" s="21">
        <f t="shared" si="13"/>
        <v>0</v>
      </c>
      <c r="L40" s="96">
        <f t="shared" ca="1" si="2"/>
        <v>11546</v>
      </c>
      <c r="M40" s="3">
        <f>SUM($J$21:J40)</f>
        <v>60</v>
      </c>
      <c r="N40" s="3">
        <f>COUNT($B$21:B40)</f>
        <v>20</v>
      </c>
      <c r="O40" s="3">
        <f t="shared" si="9"/>
        <v>80</v>
      </c>
      <c r="P40" s="12"/>
    </row>
    <row r="41" spans="1:17" s="3" customFormat="1" ht="14.5" x14ac:dyDescent="0.35">
      <c r="A41" s="44">
        <f t="shared" ca="1" si="11"/>
        <v>46487</v>
      </c>
      <c r="B41" s="29">
        <v>21</v>
      </c>
      <c r="C41" s="30">
        <f t="shared" ca="1" si="3"/>
        <v>6249.2444444444445</v>
      </c>
      <c r="D41" s="21">
        <f t="shared" ca="1" si="4"/>
        <v>3374.5920000000001</v>
      </c>
      <c r="E41" s="21">
        <f t="shared" ca="1" si="5"/>
        <v>539.93471999999997</v>
      </c>
      <c r="F41" s="21">
        <f t="shared" ca="1" si="6"/>
        <v>1170.8664381440001</v>
      </c>
      <c r="G41" s="87">
        <f t="shared" ca="1" si="7"/>
        <v>1124864</v>
      </c>
      <c r="H41" s="31">
        <f t="shared" ca="1" si="12"/>
        <v>210.37971435519998</v>
      </c>
      <c r="I41" s="67">
        <f t="shared" si="8"/>
        <v>99</v>
      </c>
      <c r="J41" s="39"/>
      <c r="K41" s="21">
        <f t="shared" si="13"/>
        <v>0</v>
      </c>
      <c r="L41" s="96">
        <f t="shared" ca="1" si="2"/>
        <v>11546</v>
      </c>
      <c r="M41" s="3">
        <f>SUM($J$21:J41)</f>
        <v>60</v>
      </c>
      <c r="N41" s="3">
        <f>COUNT($B$21:B41)</f>
        <v>21</v>
      </c>
      <c r="O41" s="3">
        <f t="shared" si="9"/>
        <v>81</v>
      </c>
      <c r="P41" s="12"/>
    </row>
    <row r="42" spans="1:17" s="3" customFormat="1" ht="14.5" x14ac:dyDescent="0.35">
      <c r="A42" s="44">
        <f t="shared" ca="1" si="11"/>
        <v>46517</v>
      </c>
      <c r="B42" s="29">
        <v>22</v>
      </c>
      <c r="C42" s="30">
        <f t="shared" ca="1" si="3"/>
        <v>6249.2444444444445</v>
      </c>
      <c r="D42" s="21">
        <f t="shared" ca="1" si="4"/>
        <v>3374.5920000000001</v>
      </c>
      <c r="E42" s="21">
        <f t="shared" ca="1" si="5"/>
        <v>539.93471999999997</v>
      </c>
      <c r="F42" s="21">
        <f t="shared" ca="1" si="6"/>
        <v>1170.8664381440001</v>
      </c>
      <c r="G42" s="87">
        <f t="shared" ca="1" si="7"/>
        <v>1124864</v>
      </c>
      <c r="H42" s="31">
        <f t="shared" ca="1" si="12"/>
        <v>210.37971435519998</v>
      </c>
      <c r="I42" s="67">
        <f t="shared" si="8"/>
        <v>98</v>
      </c>
      <c r="J42" s="39"/>
      <c r="K42" s="21">
        <f t="shared" si="13"/>
        <v>0</v>
      </c>
      <c r="L42" s="96">
        <f t="shared" ca="1" si="2"/>
        <v>11546</v>
      </c>
      <c r="M42" s="3">
        <f>SUM($J$21:J42)</f>
        <v>60</v>
      </c>
      <c r="N42" s="3">
        <f>COUNT($B$21:B42)</f>
        <v>22</v>
      </c>
      <c r="O42" s="3">
        <f t="shared" si="9"/>
        <v>82</v>
      </c>
      <c r="P42" s="12"/>
    </row>
    <row r="43" spans="1:17" s="3" customFormat="1" ht="14.5" x14ac:dyDescent="0.35">
      <c r="A43" s="44">
        <f t="shared" ca="1" si="11"/>
        <v>46548</v>
      </c>
      <c r="B43" s="29">
        <v>23</v>
      </c>
      <c r="C43" s="30">
        <f t="shared" ca="1" si="3"/>
        <v>6249.2444444444445</v>
      </c>
      <c r="D43" s="21">
        <f t="shared" ca="1" si="4"/>
        <v>3374.5920000000001</v>
      </c>
      <c r="E43" s="21">
        <f t="shared" ca="1" si="5"/>
        <v>539.93471999999997</v>
      </c>
      <c r="F43" s="21">
        <f t="shared" ca="1" si="6"/>
        <v>1170.8664381440001</v>
      </c>
      <c r="G43" s="87">
        <f t="shared" ca="1" si="7"/>
        <v>1124864</v>
      </c>
      <c r="H43" s="31">
        <f t="shared" ca="1" si="12"/>
        <v>210.37971435519998</v>
      </c>
      <c r="I43" s="67">
        <f t="shared" si="8"/>
        <v>97</v>
      </c>
      <c r="J43" s="39"/>
      <c r="K43" s="21">
        <f t="shared" si="13"/>
        <v>0</v>
      </c>
      <c r="L43" s="96">
        <f t="shared" ca="1" si="2"/>
        <v>11546</v>
      </c>
      <c r="M43" s="3">
        <f>SUM($J$21:J43)</f>
        <v>60</v>
      </c>
      <c r="N43" s="3">
        <f>COUNT($B$21:B43)</f>
        <v>23</v>
      </c>
      <c r="O43" s="3">
        <f t="shared" si="9"/>
        <v>83</v>
      </c>
      <c r="P43" s="12"/>
    </row>
    <row r="44" spans="1:17" s="3" customFormat="1" ht="14.5" x14ac:dyDescent="0.35">
      <c r="A44" s="44">
        <f t="shared" ca="1" si="11"/>
        <v>46578</v>
      </c>
      <c r="B44" s="29">
        <v>24</v>
      </c>
      <c r="C44" s="30">
        <f t="shared" ca="1" si="3"/>
        <v>6499.2142222222228</v>
      </c>
      <c r="D44" s="21">
        <f t="shared" ca="1" si="4"/>
        <v>3509.5756800000004</v>
      </c>
      <c r="E44" s="21">
        <f t="shared" ca="1" si="5"/>
        <v>561.53210880000006</v>
      </c>
      <c r="F44" s="21">
        <f t="shared" ca="1" si="6"/>
        <v>1217.7010956697602</v>
      </c>
      <c r="G44" s="87">
        <f t="shared" ca="1" si="7"/>
        <v>1169858.5600000001</v>
      </c>
      <c r="H44" s="31">
        <f t="shared" ca="1" si="12"/>
        <v>218.79490292940798</v>
      </c>
      <c r="I44" s="67">
        <f t="shared" si="8"/>
        <v>96</v>
      </c>
      <c r="J44" s="39"/>
      <c r="K44" s="21">
        <f t="shared" si="13"/>
        <v>0</v>
      </c>
      <c r="L44" s="96">
        <f t="shared" ca="1" si="2"/>
        <v>12007</v>
      </c>
      <c r="M44" s="3">
        <f>SUM($J$21:J44)</f>
        <v>60</v>
      </c>
      <c r="N44" s="3">
        <f>COUNT($B$21:B44)</f>
        <v>24</v>
      </c>
      <c r="O44" s="3">
        <f t="shared" si="9"/>
        <v>84</v>
      </c>
      <c r="P44" s="12"/>
    </row>
    <row r="45" spans="1:17" s="3" customFormat="1" ht="14.5" x14ac:dyDescent="0.35">
      <c r="A45" s="44">
        <f t="shared" ca="1" si="11"/>
        <v>46609</v>
      </c>
      <c r="B45" s="29">
        <v>25</v>
      </c>
      <c r="C45" s="30">
        <f t="shared" ca="1" si="3"/>
        <v>6499.2142222222228</v>
      </c>
      <c r="D45" s="21">
        <f t="shared" ca="1" si="4"/>
        <v>3509.5756800000004</v>
      </c>
      <c r="E45" s="21">
        <f t="shared" ca="1" si="5"/>
        <v>561.53210880000006</v>
      </c>
      <c r="F45" s="21">
        <f t="shared" ca="1" si="6"/>
        <v>1217.7010956697602</v>
      </c>
      <c r="G45" s="87">
        <f t="shared" ca="1" si="7"/>
        <v>1169858.5600000001</v>
      </c>
      <c r="H45" s="31">
        <f t="shared" ca="1" si="12"/>
        <v>218.79490292940798</v>
      </c>
      <c r="I45" s="67">
        <f t="shared" si="8"/>
        <v>95</v>
      </c>
      <c r="J45" s="39"/>
      <c r="K45" s="21">
        <f t="shared" si="13"/>
        <v>0</v>
      </c>
      <c r="L45" s="96">
        <f t="shared" ca="1" si="2"/>
        <v>12007</v>
      </c>
      <c r="M45" s="3">
        <f>SUM($J$21:J45)</f>
        <v>60</v>
      </c>
      <c r="N45" s="3">
        <f>COUNT($B$21:B45)</f>
        <v>25</v>
      </c>
      <c r="O45" s="3">
        <f t="shared" si="9"/>
        <v>85</v>
      </c>
      <c r="P45" s="12"/>
    </row>
    <row r="46" spans="1:17" s="3" customFormat="1" ht="14.5" x14ac:dyDescent="0.35">
      <c r="A46" s="44">
        <f t="shared" ca="1" si="11"/>
        <v>46640</v>
      </c>
      <c r="B46" s="29">
        <v>26</v>
      </c>
      <c r="C46" s="30">
        <f t="shared" ca="1" si="3"/>
        <v>6499.2142222222228</v>
      </c>
      <c r="D46" s="21">
        <f t="shared" ca="1" si="4"/>
        <v>3509.5756800000004</v>
      </c>
      <c r="E46" s="21">
        <f t="shared" ca="1" si="5"/>
        <v>561.53210880000006</v>
      </c>
      <c r="F46" s="21">
        <f t="shared" ca="1" si="6"/>
        <v>1217.7010956697602</v>
      </c>
      <c r="G46" s="87">
        <f t="shared" ca="1" si="7"/>
        <v>1169858.5600000001</v>
      </c>
      <c r="H46" s="31">
        <f t="shared" ca="1" si="12"/>
        <v>218.79490292940798</v>
      </c>
      <c r="I46" s="67">
        <f t="shared" si="8"/>
        <v>94</v>
      </c>
      <c r="J46" s="39"/>
      <c r="K46" s="21">
        <f t="shared" si="13"/>
        <v>0</v>
      </c>
      <c r="L46" s="96">
        <f t="shared" ca="1" si="2"/>
        <v>12007</v>
      </c>
      <c r="M46" s="3">
        <f>SUM($J$21:J46)</f>
        <v>60</v>
      </c>
      <c r="N46" s="3">
        <f>COUNT($B$21:B46)</f>
        <v>26</v>
      </c>
      <c r="O46" s="3">
        <f t="shared" si="9"/>
        <v>86</v>
      </c>
      <c r="P46" s="12"/>
    </row>
    <row r="47" spans="1:17" s="3" customFormat="1" ht="14.5" x14ac:dyDescent="0.35">
      <c r="A47" s="44">
        <f t="shared" ca="1" si="11"/>
        <v>46670</v>
      </c>
      <c r="B47" s="29">
        <v>27</v>
      </c>
      <c r="C47" s="30">
        <f t="shared" ca="1" si="3"/>
        <v>6499.2142222222228</v>
      </c>
      <c r="D47" s="21">
        <f t="shared" ca="1" si="4"/>
        <v>3509.5756800000004</v>
      </c>
      <c r="E47" s="21">
        <f t="shared" ca="1" si="5"/>
        <v>561.53210880000006</v>
      </c>
      <c r="F47" s="21">
        <f t="shared" ca="1" si="6"/>
        <v>1217.7010956697602</v>
      </c>
      <c r="G47" s="87">
        <f t="shared" ca="1" si="7"/>
        <v>1169858.5600000001</v>
      </c>
      <c r="H47" s="31">
        <f t="shared" ca="1" si="12"/>
        <v>218.79490292940798</v>
      </c>
      <c r="I47" s="67">
        <f t="shared" si="8"/>
        <v>93</v>
      </c>
      <c r="J47" s="39"/>
      <c r="K47" s="21">
        <f t="shared" si="13"/>
        <v>0</v>
      </c>
      <c r="L47" s="96">
        <f t="shared" ca="1" si="2"/>
        <v>12007</v>
      </c>
      <c r="M47" s="3">
        <f>SUM($J$21:J47)</f>
        <v>60</v>
      </c>
      <c r="N47" s="3">
        <f>COUNT($B$21:B47)</f>
        <v>27</v>
      </c>
      <c r="O47" s="3">
        <f t="shared" si="9"/>
        <v>87</v>
      </c>
      <c r="P47" s="12"/>
    </row>
    <row r="48" spans="1:17" s="3" customFormat="1" ht="14.5" x14ac:dyDescent="0.35">
      <c r="A48" s="44">
        <f t="shared" ca="1" si="11"/>
        <v>46701</v>
      </c>
      <c r="B48" s="29">
        <v>28</v>
      </c>
      <c r="C48" s="30">
        <f t="shared" ca="1" si="3"/>
        <v>6499.2142222222228</v>
      </c>
      <c r="D48" s="21">
        <f t="shared" ca="1" si="4"/>
        <v>3509.5756800000004</v>
      </c>
      <c r="E48" s="21">
        <f t="shared" ca="1" si="5"/>
        <v>561.53210880000006</v>
      </c>
      <c r="F48" s="21">
        <f t="shared" ca="1" si="6"/>
        <v>1217.7010956697602</v>
      </c>
      <c r="G48" s="87">
        <f t="shared" ca="1" si="7"/>
        <v>1169858.5600000001</v>
      </c>
      <c r="H48" s="31">
        <f t="shared" ca="1" si="12"/>
        <v>218.79490292940798</v>
      </c>
      <c r="I48" s="67">
        <f t="shared" si="8"/>
        <v>92</v>
      </c>
      <c r="J48" s="39"/>
      <c r="K48" s="21">
        <f t="shared" si="13"/>
        <v>0</v>
      </c>
      <c r="L48" s="96">
        <f t="shared" ca="1" si="2"/>
        <v>12007</v>
      </c>
      <c r="M48" s="3">
        <f>SUM($J$21:J48)</f>
        <v>60</v>
      </c>
      <c r="N48" s="3">
        <f>COUNT($B$21:B48)</f>
        <v>28</v>
      </c>
      <c r="O48" s="3">
        <f t="shared" si="9"/>
        <v>88</v>
      </c>
      <c r="P48" s="12"/>
    </row>
    <row r="49" spans="1:16" s="3" customFormat="1" ht="14.5" x14ac:dyDescent="0.35">
      <c r="A49" s="44">
        <f t="shared" ca="1" si="11"/>
        <v>46731</v>
      </c>
      <c r="B49" s="29">
        <v>29</v>
      </c>
      <c r="C49" s="30">
        <f t="shared" ca="1" si="3"/>
        <v>6499.2142222222228</v>
      </c>
      <c r="D49" s="21">
        <f t="shared" ca="1" si="4"/>
        <v>3509.5756800000004</v>
      </c>
      <c r="E49" s="21">
        <f t="shared" ca="1" si="5"/>
        <v>561.53210880000006</v>
      </c>
      <c r="F49" s="21">
        <f t="shared" ca="1" si="6"/>
        <v>1217.7010956697602</v>
      </c>
      <c r="G49" s="87">
        <f t="shared" ca="1" si="7"/>
        <v>1169858.5600000001</v>
      </c>
      <c r="H49" s="31">
        <f t="shared" ca="1" si="12"/>
        <v>218.79490292940798</v>
      </c>
      <c r="I49" s="67">
        <f t="shared" si="8"/>
        <v>91</v>
      </c>
      <c r="J49" s="39"/>
      <c r="K49" s="21">
        <f t="shared" si="13"/>
        <v>0</v>
      </c>
      <c r="L49" s="96">
        <f t="shared" ca="1" si="2"/>
        <v>12007</v>
      </c>
      <c r="M49" s="3">
        <f>SUM($J$21:J49)</f>
        <v>60</v>
      </c>
      <c r="N49" s="3">
        <f>COUNT($B$21:B49)</f>
        <v>29</v>
      </c>
      <c r="O49" s="3">
        <f t="shared" si="9"/>
        <v>89</v>
      </c>
      <c r="P49" s="12"/>
    </row>
    <row r="50" spans="1:16" s="3" customFormat="1" ht="14.5" x14ac:dyDescent="0.35">
      <c r="A50" s="44">
        <f t="shared" ca="1" si="11"/>
        <v>46762</v>
      </c>
      <c r="B50" s="29">
        <v>30</v>
      </c>
      <c r="C50" s="30">
        <f t="shared" ca="1" si="3"/>
        <v>6759.1827911111113</v>
      </c>
      <c r="D50" s="21">
        <f t="shared" ca="1" si="4"/>
        <v>3649.9587071999999</v>
      </c>
      <c r="E50" s="21">
        <f t="shared" ca="1" si="5"/>
        <v>583.99339315199995</v>
      </c>
      <c r="F50" s="21">
        <f t="shared" ca="1" si="6"/>
        <v>1266.4091394965506</v>
      </c>
      <c r="G50" s="87">
        <f t="shared" ca="1" si="7"/>
        <v>1216652.9024</v>
      </c>
      <c r="H50" s="31">
        <f t="shared" ca="1" si="12"/>
        <v>227.54669904658428</v>
      </c>
      <c r="I50" s="67">
        <f t="shared" si="8"/>
        <v>90</v>
      </c>
      <c r="J50" s="39"/>
      <c r="K50" s="21">
        <f t="shared" si="13"/>
        <v>0</v>
      </c>
      <c r="L50" s="96">
        <f t="shared" ca="1" si="2"/>
        <v>12488</v>
      </c>
      <c r="M50" s="3">
        <f>SUM($J$21:J50)</f>
        <v>60</v>
      </c>
      <c r="N50" s="3">
        <f>COUNT($B$21:B50)</f>
        <v>30</v>
      </c>
      <c r="O50" s="3">
        <f t="shared" si="9"/>
        <v>90</v>
      </c>
      <c r="P50" s="12"/>
    </row>
    <row r="51" spans="1:16" s="3" customFormat="1" ht="14.5" x14ac:dyDescent="0.35">
      <c r="A51" s="44">
        <f t="shared" ca="1" si="11"/>
        <v>46793</v>
      </c>
      <c r="B51" s="29">
        <v>31</v>
      </c>
      <c r="C51" s="30">
        <f t="shared" ca="1" si="3"/>
        <v>6759.1827911111113</v>
      </c>
      <c r="D51" s="21">
        <f t="shared" ca="1" si="4"/>
        <v>3649.9587071999999</v>
      </c>
      <c r="E51" s="21">
        <f t="shared" ca="1" si="5"/>
        <v>583.99339315199995</v>
      </c>
      <c r="F51" s="21">
        <f t="shared" ca="1" si="6"/>
        <v>1266.4091394965506</v>
      </c>
      <c r="G51" s="87">
        <f t="shared" ca="1" si="7"/>
        <v>1216652.9024</v>
      </c>
      <c r="H51" s="31">
        <f t="shared" ca="1" si="12"/>
        <v>227.54669904658428</v>
      </c>
      <c r="I51" s="67">
        <f t="shared" si="8"/>
        <v>89</v>
      </c>
      <c r="J51" s="39"/>
      <c r="K51" s="21">
        <f t="shared" si="13"/>
        <v>0</v>
      </c>
      <c r="L51" s="96">
        <f t="shared" ca="1" si="2"/>
        <v>12488</v>
      </c>
      <c r="M51" s="3">
        <f>SUM($J$21:J51)</f>
        <v>60</v>
      </c>
      <c r="N51" s="3">
        <f>COUNT($B$21:B51)</f>
        <v>31</v>
      </c>
      <c r="O51" s="3">
        <f t="shared" si="9"/>
        <v>91</v>
      </c>
      <c r="P51" s="12"/>
    </row>
    <row r="52" spans="1:16" s="3" customFormat="1" ht="14.5" x14ac:dyDescent="0.35">
      <c r="A52" s="44">
        <f t="shared" ca="1" si="11"/>
        <v>46822</v>
      </c>
      <c r="B52" s="29">
        <v>32</v>
      </c>
      <c r="C52" s="30">
        <f t="shared" ca="1" si="3"/>
        <v>6759.1827911111113</v>
      </c>
      <c r="D52" s="21">
        <f t="shared" ca="1" si="4"/>
        <v>3649.9587071999999</v>
      </c>
      <c r="E52" s="21">
        <f t="shared" ca="1" si="5"/>
        <v>583.99339315199995</v>
      </c>
      <c r="F52" s="21">
        <f t="shared" ca="1" si="6"/>
        <v>1266.4091394965506</v>
      </c>
      <c r="G52" s="87">
        <f t="shared" ca="1" si="7"/>
        <v>1216652.9024</v>
      </c>
      <c r="H52" s="31">
        <f t="shared" ca="1" si="12"/>
        <v>227.54669904658428</v>
      </c>
      <c r="I52" s="67">
        <f t="shared" si="8"/>
        <v>88</v>
      </c>
      <c r="J52" s="39"/>
      <c r="K52" s="21">
        <f t="shared" si="13"/>
        <v>0</v>
      </c>
      <c r="L52" s="96">
        <f t="shared" ca="1" si="2"/>
        <v>12488</v>
      </c>
      <c r="M52" s="3">
        <f>SUM($J$21:J52)</f>
        <v>60</v>
      </c>
      <c r="N52" s="3">
        <f>COUNT($B$21:B52)</f>
        <v>32</v>
      </c>
      <c r="O52" s="3">
        <f t="shared" si="9"/>
        <v>92</v>
      </c>
      <c r="P52" s="12"/>
    </row>
    <row r="53" spans="1:16" s="3" customFormat="1" ht="14.5" x14ac:dyDescent="0.35">
      <c r="A53" s="44">
        <f t="shared" ca="1" si="11"/>
        <v>46853</v>
      </c>
      <c r="B53" s="29">
        <v>33</v>
      </c>
      <c r="C53" s="30">
        <f t="shared" ca="1" si="3"/>
        <v>6759.1827911111113</v>
      </c>
      <c r="D53" s="21">
        <f t="shared" ca="1" si="4"/>
        <v>3649.9587071999999</v>
      </c>
      <c r="E53" s="21">
        <f t="shared" ca="1" si="5"/>
        <v>583.99339315199995</v>
      </c>
      <c r="F53" s="21">
        <f t="shared" ca="1" si="6"/>
        <v>1266.4091394965506</v>
      </c>
      <c r="G53" s="87">
        <f t="shared" ca="1" si="7"/>
        <v>1216652.9024</v>
      </c>
      <c r="H53" s="31">
        <f t="shared" ca="1" si="12"/>
        <v>227.54669904658428</v>
      </c>
      <c r="I53" s="67">
        <f t="shared" si="8"/>
        <v>87</v>
      </c>
      <c r="J53" s="39"/>
      <c r="K53" s="21">
        <f t="shared" si="13"/>
        <v>0</v>
      </c>
      <c r="L53" s="96">
        <f t="shared" ca="1" si="2"/>
        <v>12488</v>
      </c>
      <c r="M53" s="3">
        <f>SUM($J$21:J53)</f>
        <v>60</v>
      </c>
      <c r="N53" s="3">
        <f>COUNT($B$21:B53)</f>
        <v>33</v>
      </c>
      <c r="O53" s="3">
        <f t="shared" si="9"/>
        <v>93</v>
      </c>
      <c r="P53" s="12"/>
    </row>
    <row r="54" spans="1:16" s="3" customFormat="1" ht="14.5" x14ac:dyDescent="0.35">
      <c r="A54" s="44">
        <f t="shared" ca="1" si="11"/>
        <v>46883</v>
      </c>
      <c r="B54" s="29">
        <v>34</v>
      </c>
      <c r="C54" s="30">
        <f t="shared" ca="1" si="3"/>
        <v>6759.1827911111113</v>
      </c>
      <c r="D54" s="21">
        <f t="shared" ca="1" si="4"/>
        <v>3649.9587071999999</v>
      </c>
      <c r="E54" s="21">
        <f t="shared" ca="1" si="5"/>
        <v>583.99339315199995</v>
      </c>
      <c r="F54" s="21">
        <f t="shared" ca="1" si="6"/>
        <v>1266.4091394965506</v>
      </c>
      <c r="G54" s="87">
        <f t="shared" ca="1" si="7"/>
        <v>1216652.9024</v>
      </c>
      <c r="H54" s="31">
        <f t="shared" ca="1" si="12"/>
        <v>227.54669904658428</v>
      </c>
      <c r="I54" s="67">
        <f t="shared" si="8"/>
        <v>86</v>
      </c>
      <c r="J54" s="39"/>
      <c r="K54" s="21">
        <f t="shared" si="13"/>
        <v>0</v>
      </c>
      <c r="L54" s="96">
        <f t="shared" ca="1" si="2"/>
        <v>12488</v>
      </c>
      <c r="M54" s="3">
        <f>SUM($J$21:J54)</f>
        <v>60</v>
      </c>
      <c r="N54" s="3">
        <f>COUNT($B$21:B54)</f>
        <v>34</v>
      </c>
      <c r="O54" s="3">
        <f t="shared" si="9"/>
        <v>94</v>
      </c>
      <c r="P54" s="12"/>
    </row>
    <row r="55" spans="1:16" s="3" customFormat="1" ht="14.5" x14ac:dyDescent="0.35">
      <c r="A55" s="44">
        <f t="shared" ca="1" si="11"/>
        <v>46914</v>
      </c>
      <c r="B55" s="29">
        <v>35</v>
      </c>
      <c r="C55" s="30">
        <f t="shared" ca="1" si="3"/>
        <v>6759.1827911111113</v>
      </c>
      <c r="D55" s="21">
        <f t="shared" ca="1" si="4"/>
        <v>3649.9587071999999</v>
      </c>
      <c r="E55" s="21">
        <f t="shared" ca="1" si="5"/>
        <v>583.99339315199995</v>
      </c>
      <c r="F55" s="21">
        <f t="shared" ca="1" si="6"/>
        <v>1266.4091394965506</v>
      </c>
      <c r="G55" s="87">
        <f t="shared" ca="1" si="7"/>
        <v>1216652.9024</v>
      </c>
      <c r="H55" s="31">
        <f t="shared" ca="1" si="12"/>
        <v>227.54669904658428</v>
      </c>
      <c r="I55" s="67">
        <f t="shared" si="8"/>
        <v>85</v>
      </c>
      <c r="J55" s="39"/>
      <c r="K55" s="21">
        <f t="shared" si="13"/>
        <v>0</v>
      </c>
      <c r="L55" s="96">
        <f t="shared" ca="1" si="2"/>
        <v>12488</v>
      </c>
      <c r="M55" s="3">
        <f>SUM($J$21:J55)</f>
        <v>60</v>
      </c>
      <c r="N55" s="3">
        <f>COUNT($B$21:B55)</f>
        <v>35</v>
      </c>
      <c r="O55" s="3">
        <f t="shared" si="9"/>
        <v>95</v>
      </c>
      <c r="P55" s="12"/>
    </row>
    <row r="56" spans="1:16" s="59" customFormat="1" ht="14.5" x14ac:dyDescent="0.35">
      <c r="A56" s="44">
        <f t="shared" ca="1" si="11"/>
        <v>46944</v>
      </c>
      <c r="B56" s="89">
        <v>36</v>
      </c>
      <c r="C56" s="30">
        <f t="shared" ca="1" si="3"/>
        <v>7029.5501027555556</v>
      </c>
      <c r="D56" s="21">
        <f t="shared" ca="1" si="4"/>
        <v>3795.9570554880002</v>
      </c>
      <c r="E56" s="21">
        <f t="shared" ca="1" si="5"/>
        <v>607.35312887808004</v>
      </c>
      <c r="F56" s="21">
        <f t="shared" ca="1" si="6"/>
        <v>1317.0655050764126</v>
      </c>
      <c r="G56" s="90">
        <f t="shared" ca="1" si="7"/>
        <v>1265319.018496</v>
      </c>
      <c r="H56" s="31">
        <f t="shared" ca="1" si="12"/>
        <v>236.64856700844769</v>
      </c>
      <c r="I56" s="67">
        <f t="shared" si="8"/>
        <v>84</v>
      </c>
      <c r="J56" s="91"/>
      <c r="K56" s="21">
        <f t="shared" si="13"/>
        <v>0</v>
      </c>
      <c r="L56" s="96">
        <f t="shared" ca="1" si="2"/>
        <v>12987</v>
      </c>
      <c r="M56" s="59">
        <f>SUM($J$21:J56)</f>
        <v>60</v>
      </c>
      <c r="N56" s="59">
        <f>COUNT($B$21:B56)</f>
        <v>36</v>
      </c>
      <c r="O56" s="59">
        <f t="shared" si="9"/>
        <v>96</v>
      </c>
      <c r="P56" s="52"/>
    </row>
    <row r="57" spans="1:16" s="3" customFormat="1" ht="14.5" x14ac:dyDescent="0.35">
      <c r="A57" s="44">
        <f t="shared" ca="1" si="11"/>
        <v>46975</v>
      </c>
      <c r="B57" s="29">
        <v>37</v>
      </c>
      <c r="C57" s="30">
        <f t="shared" ca="1" si="3"/>
        <v>7029.5501027555556</v>
      </c>
      <c r="D57" s="21">
        <f t="shared" ca="1" si="4"/>
        <v>3795.9570554880002</v>
      </c>
      <c r="E57" s="21">
        <f t="shared" ca="1" si="5"/>
        <v>607.35312887808004</v>
      </c>
      <c r="F57" s="21">
        <f t="shared" ca="1" si="6"/>
        <v>1317.0655050764126</v>
      </c>
      <c r="G57" s="87">
        <f t="shared" ca="1" si="7"/>
        <v>1265319.018496</v>
      </c>
      <c r="H57" s="31">
        <f t="shared" ca="1" si="12"/>
        <v>236.64856700844769</v>
      </c>
      <c r="I57" s="67">
        <f t="shared" si="8"/>
        <v>83</v>
      </c>
      <c r="J57" s="39"/>
      <c r="K57" s="21">
        <f t="shared" si="13"/>
        <v>0</v>
      </c>
      <c r="L57" s="96">
        <f t="shared" ca="1" si="2"/>
        <v>12987</v>
      </c>
      <c r="M57" s="3">
        <f>SUM($J$21:J57)</f>
        <v>60</v>
      </c>
      <c r="N57" s="3">
        <f>COUNT($B$21:B57)</f>
        <v>37</v>
      </c>
      <c r="O57" s="3">
        <f t="shared" si="9"/>
        <v>97</v>
      </c>
      <c r="P57" s="12"/>
    </row>
    <row r="58" spans="1:16" s="3" customFormat="1" ht="14.5" x14ac:dyDescent="0.35">
      <c r="A58" s="44">
        <f t="shared" ca="1" si="11"/>
        <v>47006</v>
      </c>
      <c r="B58" s="29">
        <v>38</v>
      </c>
      <c r="C58" s="30">
        <f t="shared" ca="1" si="3"/>
        <v>7029.5501027555556</v>
      </c>
      <c r="D58" s="21">
        <f t="shared" ca="1" si="4"/>
        <v>3795.9570554880002</v>
      </c>
      <c r="E58" s="21">
        <f t="shared" ca="1" si="5"/>
        <v>607.35312887808004</v>
      </c>
      <c r="F58" s="21">
        <f t="shared" ca="1" si="6"/>
        <v>1317.0655050764126</v>
      </c>
      <c r="G58" s="87">
        <f t="shared" ca="1" si="7"/>
        <v>1265319.018496</v>
      </c>
      <c r="H58" s="31">
        <f t="shared" ca="1" si="12"/>
        <v>236.64856700844769</v>
      </c>
      <c r="I58" s="67">
        <f t="shared" si="8"/>
        <v>82</v>
      </c>
      <c r="J58" s="39"/>
      <c r="K58" s="21">
        <f t="shared" si="13"/>
        <v>0</v>
      </c>
      <c r="L58" s="96">
        <f t="shared" ca="1" si="2"/>
        <v>12987</v>
      </c>
      <c r="M58" s="3">
        <f>SUM($J$21:J58)</f>
        <v>60</v>
      </c>
      <c r="N58" s="3">
        <f>COUNT($B$21:B58)</f>
        <v>38</v>
      </c>
      <c r="O58" s="3">
        <f t="shared" si="9"/>
        <v>98</v>
      </c>
      <c r="P58" s="12"/>
    </row>
    <row r="59" spans="1:16" s="3" customFormat="1" ht="14.5" x14ac:dyDescent="0.35">
      <c r="A59" s="44">
        <f t="shared" ca="1" si="11"/>
        <v>47036</v>
      </c>
      <c r="B59" s="29">
        <v>39</v>
      </c>
      <c r="C59" s="30">
        <f t="shared" ca="1" si="3"/>
        <v>7029.5501027555556</v>
      </c>
      <c r="D59" s="21">
        <f t="shared" ca="1" si="4"/>
        <v>3795.9570554880002</v>
      </c>
      <c r="E59" s="21">
        <f t="shared" ca="1" si="5"/>
        <v>607.35312887808004</v>
      </c>
      <c r="F59" s="21">
        <f t="shared" ca="1" si="6"/>
        <v>1317.0655050764126</v>
      </c>
      <c r="G59" s="87">
        <f t="shared" ca="1" si="7"/>
        <v>1265319.018496</v>
      </c>
      <c r="H59" s="31">
        <f t="shared" ca="1" si="12"/>
        <v>236.64856700844769</v>
      </c>
      <c r="I59" s="67">
        <f t="shared" si="8"/>
        <v>81</v>
      </c>
      <c r="J59" s="39"/>
      <c r="K59" s="21">
        <f t="shared" si="13"/>
        <v>0</v>
      </c>
      <c r="L59" s="96">
        <f t="shared" ca="1" si="2"/>
        <v>12987</v>
      </c>
      <c r="M59" s="3">
        <f>SUM($J$21:J59)</f>
        <v>60</v>
      </c>
      <c r="N59" s="3">
        <f>COUNT($B$21:B59)</f>
        <v>39</v>
      </c>
      <c r="O59" s="3">
        <f t="shared" si="9"/>
        <v>99</v>
      </c>
      <c r="P59" s="12"/>
    </row>
    <row r="60" spans="1:16" s="3" customFormat="1" ht="14.5" x14ac:dyDescent="0.35">
      <c r="A60" s="44">
        <f t="shared" ca="1" si="11"/>
        <v>47067</v>
      </c>
      <c r="B60" s="29">
        <v>40</v>
      </c>
      <c r="C60" s="30">
        <f t="shared" ca="1" si="3"/>
        <v>7029.5501027555556</v>
      </c>
      <c r="D60" s="21">
        <f t="shared" ca="1" si="4"/>
        <v>3795.9570554880002</v>
      </c>
      <c r="E60" s="21">
        <f t="shared" ca="1" si="5"/>
        <v>607.35312887808004</v>
      </c>
      <c r="F60" s="21">
        <f t="shared" ca="1" si="6"/>
        <v>1317.0655050764126</v>
      </c>
      <c r="G60" s="87">
        <f t="shared" ca="1" si="7"/>
        <v>1265319.018496</v>
      </c>
      <c r="H60" s="31">
        <f t="shared" ca="1" si="12"/>
        <v>236.64856700844769</v>
      </c>
      <c r="I60" s="67">
        <f t="shared" si="8"/>
        <v>80</v>
      </c>
      <c r="J60" s="39"/>
      <c r="K60" s="21">
        <f t="shared" si="13"/>
        <v>0</v>
      </c>
      <c r="L60" s="96">
        <f t="shared" ca="1" si="2"/>
        <v>12987</v>
      </c>
      <c r="M60" s="3">
        <f>SUM($J$21:J60)</f>
        <v>60</v>
      </c>
      <c r="N60" s="3">
        <f>COUNT($B$21:B60)</f>
        <v>40</v>
      </c>
      <c r="O60" s="3">
        <f t="shared" si="9"/>
        <v>100</v>
      </c>
      <c r="P60" s="12"/>
    </row>
    <row r="61" spans="1:16" s="3" customFormat="1" ht="14.5" x14ac:dyDescent="0.35">
      <c r="A61" s="44">
        <f t="shared" ca="1" si="11"/>
        <v>47097</v>
      </c>
      <c r="B61" s="29">
        <v>41</v>
      </c>
      <c r="C61" s="30">
        <f t="shared" ca="1" si="3"/>
        <v>7029.5501027555556</v>
      </c>
      <c r="D61" s="21">
        <f t="shared" ca="1" si="4"/>
        <v>3795.9570554880002</v>
      </c>
      <c r="E61" s="21">
        <f t="shared" ca="1" si="5"/>
        <v>607.35312887808004</v>
      </c>
      <c r="F61" s="21">
        <f t="shared" ca="1" si="6"/>
        <v>1317.0655050764126</v>
      </c>
      <c r="G61" s="87">
        <f t="shared" ca="1" si="7"/>
        <v>1265319.018496</v>
      </c>
      <c r="H61" s="31">
        <f t="shared" ca="1" si="12"/>
        <v>236.64856700844769</v>
      </c>
      <c r="I61" s="67">
        <f t="shared" si="8"/>
        <v>79</v>
      </c>
      <c r="J61" s="39"/>
      <c r="K61" s="21">
        <f t="shared" si="13"/>
        <v>0</v>
      </c>
      <c r="L61" s="96">
        <f t="shared" ca="1" si="2"/>
        <v>12987</v>
      </c>
      <c r="M61" s="3">
        <f>SUM($J$21:J61)</f>
        <v>60</v>
      </c>
      <c r="N61" s="3">
        <f>COUNT($B$21:B61)</f>
        <v>41</v>
      </c>
      <c r="O61" s="3">
        <f t="shared" si="9"/>
        <v>101</v>
      </c>
      <c r="P61" s="12"/>
    </row>
    <row r="62" spans="1:16" s="3" customFormat="1" ht="14.5" x14ac:dyDescent="0.35">
      <c r="A62" s="44">
        <f t="shared" ca="1" si="11"/>
        <v>47128</v>
      </c>
      <c r="B62" s="29">
        <v>42</v>
      </c>
      <c r="C62" s="30">
        <f t="shared" ca="1" si="3"/>
        <v>7310.7321068657784</v>
      </c>
      <c r="D62" s="21">
        <f t="shared" ca="1" si="4"/>
        <v>3947.7953377075205</v>
      </c>
      <c r="E62" s="21">
        <f t="shared" ca="1" si="5"/>
        <v>631.64725403320324</v>
      </c>
      <c r="F62" s="21">
        <f t="shared" ca="1" si="6"/>
        <v>1369.7481252794694</v>
      </c>
      <c r="G62" s="87">
        <f t="shared" ca="1" si="7"/>
        <v>1315931.7792358401</v>
      </c>
      <c r="H62" s="31">
        <f t="shared" ca="1" si="12"/>
        <v>246.1145096887856</v>
      </c>
      <c r="I62" s="67">
        <f t="shared" si="8"/>
        <v>78</v>
      </c>
      <c r="J62" s="39"/>
      <c r="K62" s="21">
        <f t="shared" si="13"/>
        <v>0</v>
      </c>
      <c r="L62" s="96">
        <f t="shared" ca="1" si="2"/>
        <v>13507</v>
      </c>
      <c r="M62" s="3">
        <f>SUM($J$21:J62)</f>
        <v>60</v>
      </c>
      <c r="N62" s="3">
        <f>COUNT($B$21:B62)</f>
        <v>42</v>
      </c>
      <c r="O62" s="3">
        <f t="shared" si="9"/>
        <v>102</v>
      </c>
      <c r="P62" s="12"/>
    </row>
    <row r="63" spans="1:16" s="3" customFormat="1" ht="14.5" x14ac:dyDescent="0.35">
      <c r="A63" s="44">
        <f t="shared" ca="1" si="11"/>
        <v>47159</v>
      </c>
      <c r="B63" s="29">
        <v>43</v>
      </c>
      <c r="C63" s="30">
        <f t="shared" ca="1" si="3"/>
        <v>7310.7321068657784</v>
      </c>
      <c r="D63" s="21">
        <f t="shared" ca="1" si="4"/>
        <v>3947.7953377075205</v>
      </c>
      <c r="E63" s="21">
        <f t="shared" ca="1" si="5"/>
        <v>631.64725403320324</v>
      </c>
      <c r="F63" s="21">
        <f t="shared" ca="1" si="6"/>
        <v>1369.7481252794694</v>
      </c>
      <c r="G63" s="87">
        <f t="shared" ca="1" si="7"/>
        <v>1315931.7792358401</v>
      </c>
      <c r="H63" s="31">
        <f t="shared" ca="1" si="12"/>
        <v>246.1145096887856</v>
      </c>
      <c r="I63" s="67">
        <f t="shared" si="8"/>
        <v>77</v>
      </c>
      <c r="J63" s="39"/>
      <c r="K63" s="21">
        <f t="shared" si="13"/>
        <v>0</v>
      </c>
      <c r="L63" s="96">
        <f t="shared" ca="1" si="2"/>
        <v>13507</v>
      </c>
      <c r="M63" s="3">
        <f>SUM($J$21:J63)</f>
        <v>60</v>
      </c>
      <c r="N63" s="3">
        <f>COUNT($B$21:B63)</f>
        <v>43</v>
      </c>
      <c r="O63" s="3">
        <f t="shared" si="9"/>
        <v>103</v>
      </c>
      <c r="P63" s="12"/>
    </row>
    <row r="64" spans="1:16" s="3" customFormat="1" ht="14.5" x14ac:dyDescent="0.35">
      <c r="A64" s="44">
        <f t="shared" ca="1" si="11"/>
        <v>47187</v>
      </c>
      <c r="B64" s="29">
        <v>44</v>
      </c>
      <c r="C64" s="30">
        <f t="shared" ca="1" si="3"/>
        <v>7310.7321068657784</v>
      </c>
      <c r="D64" s="21">
        <f t="shared" ca="1" si="4"/>
        <v>3947.7953377075205</v>
      </c>
      <c r="E64" s="21">
        <f t="shared" ca="1" si="5"/>
        <v>631.64725403320324</v>
      </c>
      <c r="F64" s="21">
        <f t="shared" ca="1" si="6"/>
        <v>1369.7481252794694</v>
      </c>
      <c r="G64" s="87">
        <f t="shared" ca="1" si="7"/>
        <v>1315931.7792358401</v>
      </c>
      <c r="H64" s="31">
        <f t="shared" ca="1" si="12"/>
        <v>246.1145096887856</v>
      </c>
      <c r="I64" s="67">
        <f t="shared" si="8"/>
        <v>76</v>
      </c>
      <c r="J64" s="39"/>
      <c r="K64" s="21">
        <f t="shared" si="13"/>
        <v>0</v>
      </c>
      <c r="L64" s="96">
        <f t="shared" ca="1" si="2"/>
        <v>13507</v>
      </c>
      <c r="M64" s="3">
        <f>SUM($J$21:J64)</f>
        <v>60</v>
      </c>
      <c r="N64" s="3">
        <f>COUNT($B$21:B64)</f>
        <v>44</v>
      </c>
      <c r="O64" s="3">
        <f t="shared" si="9"/>
        <v>104</v>
      </c>
      <c r="P64" s="12"/>
    </row>
    <row r="65" spans="1:16" s="3" customFormat="1" ht="14.5" x14ac:dyDescent="0.35">
      <c r="A65" s="44">
        <f t="shared" ca="1" si="11"/>
        <v>47218</v>
      </c>
      <c r="B65" s="29">
        <v>45</v>
      </c>
      <c r="C65" s="30">
        <f t="shared" ca="1" si="3"/>
        <v>7310.7321068657784</v>
      </c>
      <c r="D65" s="21">
        <f t="shared" ca="1" si="4"/>
        <v>3947.7953377075205</v>
      </c>
      <c r="E65" s="21">
        <f t="shared" ca="1" si="5"/>
        <v>631.64725403320324</v>
      </c>
      <c r="F65" s="21">
        <f t="shared" ca="1" si="6"/>
        <v>1369.7481252794694</v>
      </c>
      <c r="G65" s="87">
        <f t="shared" ca="1" si="7"/>
        <v>1315931.7792358401</v>
      </c>
      <c r="H65" s="31">
        <f t="shared" ca="1" si="12"/>
        <v>246.1145096887856</v>
      </c>
      <c r="I65" s="67">
        <f t="shared" si="8"/>
        <v>75</v>
      </c>
      <c r="J65" s="39"/>
      <c r="K65" s="21">
        <f t="shared" si="13"/>
        <v>0</v>
      </c>
      <c r="L65" s="96">
        <f t="shared" ca="1" si="2"/>
        <v>13507</v>
      </c>
      <c r="M65" s="3">
        <f>SUM($J$21:J65)</f>
        <v>60</v>
      </c>
      <c r="N65" s="3">
        <f>COUNT($B$21:B65)</f>
        <v>45</v>
      </c>
      <c r="O65" s="3">
        <f t="shared" si="9"/>
        <v>105</v>
      </c>
      <c r="P65" s="12"/>
    </row>
    <row r="66" spans="1:16" s="3" customFormat="1" ht="14.5" x14ac:dyDescent="0.35">
      <c r="A66" s="44">
        <f t="shared" ca="1" si="11"/>
        <v>47248</v>
      </c>
      <c r="B66" s="29">
        <v>46</v>
      </c>
      <c r="C66" s="30">
        <f t="shared" ca="1" si="3"/>
        <v>7310.7321068657784</v>
      </c>
      <c r="D66" s="21">
        <f t="shared" ca="1" si="4"/>
        <v>3947.7953377075205</v>
      </c>
      <c r="E66" s="21">
        <f t="shared" ca="1" si="5"/>
        <v>631.64725403320324</v>
      </c>
      <c r="F66" s="21">
        <f t="shared" ca="1" si="6"/>
        <v>1369.7481252794694</v>
      </c>
      <c r="G66" s="87">
        <f t="shared" ca="1" si="7"/>
        <v>1315931.7792358401</v>
      </c>
      <c r="H66" s="31">
        <f t="shared" ca="1" si="12"/>
        <v>246.1145096887856</v>
      </c>
      <c r="I66" s="67">
        <f t="shared" si="8"/>
        <v>74</v>
      </c>
      <c r="J66" s="39"/>
      <c r="K66" s="21">
        <f t="shared" si="13"/>
        <v>0</v>
      </c>
      <c r="L66" s="96">
        <f t="shared" ca="1" si="2"/>
        <v>13507</v>
      </c>
      <c r="M66" s="3">
        <f>SUM($J$21:J66)</f>
        <v>60</v>
      </c>
      <c r="N66" s="3">
        <f>COUNT($B$21:B66)</f>
        <v>46</v>
      </c>
      <c r="O66" s="3">
        <f t="shared" si="9"/>
        <v>106</v>
      </c>
      <c r="P66" s="12"/>
    </row>
    <row r="67" spans="1:16" s="3" customFormat="1" ht="14.5" x14ac:dyDescent="0.35">
      <c r="A67" s="44">
        <f t="shared" ca="1" si="11"/>
        <v>47279</v>
      </c>
      <c r="B67" s="29">
        <v>47</v>
      </c>
      <c r="C67" s="30">
        <f t="shared" ca="1" si="3"/>
        <v>7310.7321068657784</v>
      </c>
      <c r="D67" s="21">
        <f t="shared" ca="1" si="4"/>
        <v>3947.7953377075205</v>
      </c>
      <c r="E67" s="21">
        <f t="shared" ca="1" si="5"/>
        <v>631.64725403320324</v>
      </c>
      <c r="F67" s="21">
        <f t="shared" ca="1" si="6"/>
        <v>1369.7481252794694</v>
      </c>
      <c r="G67" s="87">
        <f t="shared" ca="1" si="7"/>
        <v>1315931.7792358401</v>
      </c>
      <c r="H67" s="31">
        <f t="shared" ca="1" si="12"/>
        <v>246.1145096887856</v>
      </c>
      <c r="I67" s="67">
        <f t="shared" si="8"/>
        <v>73</v>
      </c>
      <c r="J67" s="39"/>
      <c r="K67" s="21">
        <f t="shared" si="13"/>
        <v>0</v>
      </c>
      <c r="L67" s="96">
        <f t="shared" ca="1" si="2"/>
        <v>13507</v>
      </c>
      <c r="M67" s="3">
        <f>SUM($J$21:J67)</f>
        <v>60</v>
      </c>
      <c r="N67" s="3">
        <f>COUNT($B$21:B67)</f>
        <v>47</v>
      </c>
      <c r="O67" s="3">
        <f t="shared" si="9"/>
        <v>107</v>
      </c>
      <c r="P67" s="12"/>
    </row>
    <row r="68" spans="1:16" s="3" customFormat="1" ht="14.5" x14ac:dyDescent="0.35">
      <c r="A68" s="44">
        <f t="shared" ca="1" si="11"/>
        <v>47309</v>
      </c>
      <c r="B68" s="29">
        <v>48</v>
      </c>
      <c r="C68" s="30">
        <f t="shared" ca="1" si="3"/>
        <v>7603.1613911404093</v>
      </c>
      <c r="D68" s="21">
        <f t="shared" ca="1" si="4"/>
        <v>4105.7071512158209</v>
      </c>
      <c r="E68" s="21">
        <f t="shared" ca="1" si="5"/>
        <v>656.91314419453136</v>
      </c>
      <c r="F68" s="21">
        <f t="shared" ca="1" si="6"/>
        <v>1424.5380502906478</v>
      </c>
      <c r="G68" s="87">
        <f t="shared" ca="1" si="7"/>
        <v>1368569.0504052737</v>
      </c>
      <c r="H68" s="31">
        <f t="shared" ca="1" si="12"/>
        <v>255.95909007633702</v>
      </c>
      <c r="I68" s="67">
        <f t="shared" si="8"/>
        <v>72</v>
      </c>
      <c r="J68" s="39"/>
      <c r="K68" s="21">
        <f t="shared" si="13"/>
        <v>0</v>
      </c>
      <c r="L68" s="96">
        <f t="shared" ca="1" si="2"/>
        <v>14047</v>
      </c>
      <c r="M68" s="3">
        <f>SUM($J$21:J68)</f>
        <v>60</v>
      </c>
      <c r="N68" s="3">
        <f>COUNT($B$21:B68)</f>
        <v>48</v>
      </c>
      <c r="O68" s="3">
        <f t="shared" si="9"/>
        <v>108</v>
      </c>
      <c r="P68" s="12"/>
    </row>
    <row r="69" spans="1:16" s="3" customFormat="1" ht="14.5" x14ac:dyDescent="0.35">
      <c r="A69" s="44">
        <f t="shared" ca="1" si="11"/>
        <v>47340</v>
      </c>
      <c r="B69" s="29">
        <v>49</v>
      </c>
      <c r="C69" s="30">
        <f t="shared" ca="1" si="3"/>
        <v>7603.1613911404093</v>
      </c>
      <c r="D69" s="21">
        <f t="shared" ca="1" si="4"/>
        <v>4105.7071512158209</v>
      </c>
      <c r="E69" s="21">
        <f t="shared" ca="1" si="5"/>
        <v>656.91314419453136</v>
      </c>
      <c r="F69" s="21">
        <f t="shared" ca="1" si="6"/>
        <v>1424.5380502906478</v>
      </c>
      <c r="G69" s="87">
        <f t="shared" ca="1" si="7"/>
        <v>1368569.0504052737</v>
      </c>
      <c r="H69" s="31">
        <f t="shared" ca="1" si="12"/>
        <v>255.95909007633702</v>
      </c>
      <c r="I69" s="67">
        <f t="shared" si="8"/>
        <v>71</v>
      </c>
      <c r="J69" s="39"/>
      <c r="K69" s="21">
        <f t="shared" si="13"/>
        <v>0</v>
      </c>
      <c r="L69" s="96">
        <f t="shared" ca="1" si="2"/>
        <v>14047</v>
      </c>
      <c r="M69" s="3">
        <f>SUM($J$21:J69)</f>
        <v>60</v>
      </c>
      <c r="N69" s="3">
        <f>COUNT($B$21:B69)</f>
        <v>49</v>
      </c>
      <c r="O69" s="3">
        <f t="shared" si="9"/>
        <v>109</v>
      </c>
      <c r="P69" s="12"/>
    </row>
    <row r="70" spans="1:16" s="3" customFormat="1" ht="14.5" x14ac:dyDescent="0.35">
      <c r="A70" s="44">
        <f t="shared" ca="1" si="11"/>
        <v>47371</v>
      </c>
      <c r="B70" s="29">
        <v>50</v>
      </c>
      <c r="C70" s="30">
        <f t="shared" ca="1" si="3"/>
        <v>7603.1613911404093</v>
      </c>
      <c r="D70" s="21">
        <f t="shared" ca="1" si="4"/>
        <v>4105.7071512158209</v>
      </c>
      <c r="E70" s="21">
        <f t="shared" ca="1" si="5"/>
        <v>656.91314419453136</v>
      </c>
      <c r="F70" s="21">
        <f t="shared" ca="1" si="6"/>
        <v>1424.5380502906478</v>
      </c>
      <c r="G70" s="87">
        <f t="shared" ca="1" si="7"/>
        <v>1368569.0504052737</v>
      </c>
      <c r="H70" s="31">
        <f t="shared" ca="1" si="12"/>
        <v>255.95909007633702</v>
      </c>
      <c r="I70" s="67">
        <f t="shared" si="8"/>
        <v>70</v>
      </c>
      <c r="J70" s="39"/>
      <c r="K70" s="21">
        <f t="shared" si="13"/>
        <v>0</v>
      </c>
      <c r="L70" s="96">
        <f t="shared" ca="1" si="2"/>
        <v>14047</v>
      </c>
      <c r="M70" s="3">
        <f>SUM($J$21:J70)</f>
        <v>60</v>
      </c>
      <c r="N70" s="3">
        <f>COUNT($B$21:B70)</f>
        <v>50</v>
      </c>
      <c r="O70" s="3">
        <f t="shared" si="9"/>
        <v>110</v>
      </c>
      <c r="P70" s="12"/>
    </row>
    <row r="71" spans="1:16" s="3" customFormat="1" ht="14.5" x14ac:dyDescent="0.35">
      <c r="A71" s="44">
        <f t="shared" ca="1" si="11"/>
        <v>47401</v>
      </c>
      <c r="B71" s="29">
        <v>51</v>
      </c>
      <c r="C71" s="30">
        <f t="shared" ca="1" si="3"/>
        <v>7603.1613911404093</v>
      </c>
      <c r="D71" s="21">
        <f t="shared" ca="1" si="4"/>
        <v>4105.7071512158209</v>
      </c>
      <c r="E71" s="21">
        <f t="shared" ca="1" si="5"/>
        <v>656.91314419453136</v>
      </c>
      <c r="F71" s="21">
        <f t="shared" ca="1" si="6"/>
        <v>1424.5380502906478</v>
      </c>
      <c r="G71" s="87">
        <f t="shared" ca="1" si="7"/>
        <v>1368569.0504052737</v>
      </c>
      <c r="H71" s="31">
        <f t="shared" ca="1" si="12"/>
        <v>255.95909007633702</v>
      </c>
      <c r="I71" s="67">
        <f t="shared" si="8"/>
        <v>69</v>
      </c>
      <c r="J71" s="39"/>
      <c r="K71" s="21">
        <f t="shared" si="13"/>
        <v>0</v>
      </c>
      <c r="L71" s="96">
        <f t="shared" ca="1" si="2"/>
        <v>14047</v>
      </c>
      <c r="M71" s="3">
        <f>SUM($J$21:J71)</f>
        <v>60</v>
      </c>
      <c r="N71" s="3">
        <f>COUNT($B$21:B71)</f>
        <v>51</v>
      </c>
      <c r="O71" s="3">
        <f t="shared" si="9"/>
        <v>111</v>
      </c>
      <c r="P71" s="12"/>
    </row>
    <row r="72" spans="1:16" s="3" customFormat="1" ht="14.5" x14ac:dyDescent="0.35">
      <c r="A72" s="44">
        <f t="shared" ca="1" si="11"/>
        <v>47432</v>
      </c>
      <c r="B72" s="29">
        <v>52</v>
      </c>
      <c r="C72" s="30">
        <f t="shared" ca="1" si="3"/>
        <v>7603.1613911404093</v>
      </c>
      <c r="D72" s="21">
        <f t="shared" ca="1" si="4"/>
        <v>4105.7071512158209</v>
      </c>
      <c r="E72" s="21">
        <f t="shared" ca="1" si="5"/>
        <v>656.91314419453136</v>
      </c>
      <c r="F72" s="21">
        <f t="shared" ca="1" si="6"/>
        <v>1424.5380502906478</v>
      </c>
      <c r="G72" s="87">
        <f t="shared" ca="1" si="7"/>
        <v>1368569.0504052737</v>
      </c>
      <c r="H72" s="31">
        <f t="shared" ca="1" si="12"/>
        <v>255.95909007633702</v>
      </c>
      <c r="I72" s="67">
        <f t="shared" si="8"/>
        <v>68</v>
      </c>
      <c r="J72" s="39"/>
      <c r="K72" s="21">
        <f t="shared" si="13"/>
        <v>0</v>
      </c>
      <c r="L72" s="96">
        <f t="shared" ca="1" si="2"/>
        <v>14047</v>
      </c>
      <c r="M72" s="3">
        <f>SUM($J$21:J72)</f>
        <v>60</v>
      </c>
      <c r="N72" s="3">
        <f>COUNT($B$21:B72)</f>
        <v>52</v>
      </c>
      <c r="O72" s="3">
        <f t="shared" si="9"/>
        <v>112</v>
      </c>
      <c r="P72" s="12"/>
    </row>
    <row r="73" spans="1:16" s="3" customFormat="1" ht="14.5" x14ac:dyDescent="0.35">
      <c r="A73" s="44">
        <f t="shared" ca="1" si="11"/>
        <v>47462</v>
      </c>
      <c r="B73" s="29">
        <v>53</v>
      </c>
      <c r="C73" s="30">
        <f t="shared" ca="1" si="3"/>
        <v>7603.1613911404093</v>
      </c>
      <c r="D73" s="21">
        <f t="shared" ca="1" si="4"/>
        <v>4105.7071512158209</v>
      </c>
      <c r="E73" s="21">
        <f t="shared" ca="1" si="5"/>
        <v>656.91314419453136</v>
      </c>
      <c r="F73" s="21">
        <f t="shared" ca="1" si="6"/>
        <v>1424.5380502906478</v>
      </c>
      <c r="G73" s="87">
        <f t="shared" ca="1" si="7"/>
        <v>1368569.0504052737</v>
      </c>
      <c r="H73" s="31">
        <f t="shared" ca="1" si="12"/>
        <v>255.95909007633702</v>
      </c>
      <c r="I73" s="67">
        <f t="shared" si="8"/>
        <v>67</v>
      </c>
      <c r="J73" s="39"/>
      <c r="K73" s="21">
        <f t="shared" si="13"/>
        <v>0</v>
      </c>
      <c r="L73" s="96">
        <f t="shared" ca="1" si="2"/>
        <v>14047</v>
      </c>
      <c r="M73" s="3">
        <f>SUM($J$21:J73)</f>
        <v>60</v>
      </c>
      <c r="N73" s="3">
        <f>COUNT($B$21:B73)</f>
        <v>53</v>
      </c>
      <c r="O73" s="3">
        <f t="shared" si="9"/>
        <v>113</v>
      </c>
      <c r="P73" s="12"/>
    </row>
    <row r="74" spans="1:16" s="3" customFormat="1" ht="14.5" x14ac:dyDescent="0.35">
      <c r="A74" s="44">
        <f t="shared" ca="1" si="11"/>
        <v>47493</v>
      </c>
      <c r="B74" s="29">
        <v>54</v>
      </c>
      <c r="C74" s="30">
        <f t="shared" ca="1" si="3"/>
        <v>7907.2878467860255</v>
      </c>
      <c r="D74" s="21">
        <f t="shared" ca="1" si="4"/>
        <v>4269.9354372644539</v>
      </c>
      <c r="E74" s="21">
        <f t="shared" ca="1" si="5"/>
        <v>683.18966996231268</v>
      </c>
      <c r="F74" s="21">
        <f t="shared" ca="1" si="6"/>
        <v>1481.5195723022739</v>
      </c>
      <c r="G74" s="87">
        <f t="shared" ca="1" si="7"/>
        <v>1423311.8124214846</v>
      </c>
      <c r="H74" s="31">
        <f t="shared" ca="1" si="12"/>
        <v>266.19745367939049</v>
      </c>
      <c r="I74" s="67">
        <f t="shared" si="8"/>
        <v>66</v>
      </c>
      <c r="J74" s="39"/>
      <c r="K74" s="21">
        <f t="shared" si="13"/>
        <v>0</v>
      </c>
      <c r="L74" s="96">
        <f t="shared" ca="1" si="2"/>
        <v>14609</v>
      </c>
      <c r="M74" s="3">
        <f>SUM($J$21:J74)</f>
        <v>60</v>
      </c>
      <c r="N74" s="3">
        <f>COUNT($B$21:B74)</f>
        <v>54</v>
      </c>
      <c r="O74" s="3">
        <f t="shared" si="9"/>
        <v>114</v>
      </c>
      <c r="P74" s="12"/>
    </row>
    <row r="75" spans="1:16" s="3" customFormat="1" ht="14.5" x14ac:dyDescent="0.35">
      <c r="A75" s="44">
        <f t="shared" ca="1" si="11"/>
        <v>47524</v>
      </c>
      <c r="B75" s="29">
        <v>55</v>
      </c>
      <c r="C75" s="30">
        <f t="shared" ca="1" si="3"/>
        <v>7907.2878467860255</v>
      </c>
      <c r="D75" s="21">
        <f t="shared" ca="1" si="4"/>
        <v>4269.9354372644539</v>
      </c>
      <c r="E75" s="21">
        <f t="shared" ca="1" si="5"/>
        <v>683.18966996231268</v>
      </c>
      <c r="F75" s="21">
        <f t="shared" ca="1" si="6"/>
        <v>1481.5195723022739</v>
      </c>
      <c r="G75" s="87">
        <f t="shared" ca="1" si="7"/>
        <v>1423311.8124214846</v>
      </c>
      <c r="H75" s="31">
        <f t="shared" ca="1" si="12"/>
        <v>266.19745367939049</v>
      </c>
      <c r="I75" s="67">
        <f t="shared" si="8"/>
        <v>65</v>
      </c>
      <c r="J75" s="39"/>
      <c r="K75" s="21">
        <f t="shared" si="13"/>
        <v>0</v>
      </c>
      <c r="L75" s="96">
        <f t="shared" ca="1" si="2"/>
        <v>14609</v>
      </c>
      <c r="M75" s="3">
        <f>SUM($J$21:J75)</f>
        <v>60</v>
      </c>
      <c r="N75" s="3">
        <f>COUNT($B$21:B75)</f>
        <v>55</v>
      </c>
      <c r="O75" s="3">
        <f t="shared" si="9"/>
        <v>115</v>
      </c>
      <c r="P75" s="12"/>
    </row>
    <row r="76" spans="1:16" s="3" customFormat="1" ht="14.5" x14ac:dyDescent="0.35">
      <c r="A76" s="44">
        <f t="shared" ca="1" si="11"/>
        <v>47552</v>
      </c>
      <c r="B76" s="29">
        <v>56</v>
      </c>
      <c r="C76" s="30">
        <f t="shared" ca="1" si="3"/>
        <v>7907.2878467860255</v>
      </c>
      <c r="D76" s="21">
        <f t="shared" ca="1" si="4"/>
        <v>4269.9354372644539</v>
      </c>
      <c r="E76" s="21">
        <f t="shared" ca="1" si="5"/>
        <v>683.18966996231268</v>
      </c>
      <c r="F76" s="21">
        <f t="shared" ca="1" si="6"/>
        <v>1481.5195723022739</v>
      </c>
      <c r="G76" s="87">
        <f t="shared" ca="1" si="7"/>
        <v>1423311.8124214846</v>
      </c>
      <c r="H76" s="31">
        <f t="shared" ca="1" si="12"/>
        <v>266.19745367939049</v>
      </c>
      <c r="I76" s="67">
        <f t="shared" si="8"/>
        <v>64</v>
      </c>
      <c r="J76" s="39"/>
      <c r="K76" s="21">
        <f t="shared" si="13"/>
        <v>0</v>
      </c>
      <c r="L76" s="96">
        <f t="shared" ca="1" si="2"/>
        <v>14609</v>
      </c>
      <c r="M76" s="3">
        <f>SUM($J$21:J76)</f>
        <v>60</v>
      </c>
      <c r="N76" s="3">
        <f>COUNT($B$21:B76)</f>
        <v>56</v>
      </c>
      <c r="O76" s="3">
        <f t="shared" si="9"/>
        <v>116</v>
      </c>
      <c r="P76" s="12"/>
    </row>
    <row r="77" spans="1:16" s="3" customFormat="1" ht="14.5" x14ac:dyDescent="0.35">
      <c r="A77" s="44">
        <f t="shared" ca="1" si="11"/>
        <v>47583</v>
      </c>
      <c r="B77" s="29">
        <v>57</v>
      </c>
      <c r="C77" s="30">
        <f t="shared" ca="1" si="3"/>
        <v>7907.2878467860255</v>
      </c>
      <c r="D77" s="21">
        <f t="shared" ca="1" si="4"/>
        <v>4269.9354372644539</v>
      </c>
      <c r="E77" s="21">
        <f t="shared" ca="1" si="5"/>
        <v>683.18966996231268</v>
      </c>
      <c r="F77" s="21">
        <f t="shared" ca="1" si="6"/>
        <v>1481.5195723022739</v>
      </c>
      <c r="G77" s="87">
        <f t="shared" ca="1" si="7"/>
        <v>1423311.8124214846</v>
      </c>
      <c r="H77" s="31">
        <f t="shared" ca="1" si="12"/>
        <v>266.19745367939049</v>
      </c>
      <c r="I77" s="67">
        <f t="shared" si="8"/>
        <v>63</v>
      </c>
      <c r="J77" s="39"/>
      <c r="K77" s="21">
        <f t="shared" si="13"/>
        <v>0</v>
      </c>
      <c r="L77" s="96">
        <f t="shared" ca="1" si="2"/>
        <v>14609</v>
      </c>
      <c r="M77" s="3">
        <f>SUM($J$21:J77)</f>
        <v>60</v>
      </c>
      <c r="N77" s="3">
        <f>COUNT($B$21:B77)</f>
        <v>57</v>
      </c>
      <c r="O77" s="3">
        <f t="shared" si="9"/>
        <v>117</v>
      </c>
      <c r="P77" s="12"/>
    </row>
    <row r="78" spans="1:16" s="3" customFormat="1" ht="14.5" x14ac:dyDescent="0.35">
      <c r="A78" s="44">
        <f t="shared" ca="1" si="11"/>
        <v>47613</v>
      </c>
      <c r="B78" s="29">
        <v>58</v>
      </c>
      <c r="C78" s="30">
        <f t="shared" ca="1" si="3"/>
        <v>7907.2878467860255</v>
      </c>
      <c r="D78" s="21">
        <f t="shared" ca="1" si="4"/>
        <v>4269.9354372644539</v>
      </c>
      <c r="E78" s="21">
        <f t="shared" ca="1" si="5"/>
        <v>683.18966996231268</v>
      </c>
      <c r="F78" s="21">
        <f t="shared" ca="1" si="6"/>
        <v>1481.5195723022739</v>
      </c>
      <c r="G78" s="87">
        <f t="shared" ca="1" si="7"/>
        <v>1423311.8124214846</v>
      </c>
      <c r="H78" s="31">
        <f t="shared" ca="1" si="12"/>
        <v>266.19745367939049</v>
      </c>
      <c r="I78" s="67">
        <f t="shared" si="8"/>
        <v>62</v>
      </c>
      <c r="J78" s="39"/>
      <c r="K78" s="21">
        <f t="shared" si="13"/>
        <v>0</v>
      </c>
      <c r="L78" s="96">
        <f t="shared" ca="1" si="2"/>
        <v>14609</v>
      </c>
      <c r="M78" s="3">
        <f>SUM($J$21:J78)</f>
        <v>60</v>
      </c>
      <c r="N78" s="3">
        <f>COUNT($B$21:B78)</f>
        <v>58</v>
      </c>
      <c r="O78" s="3">
        <f t="shared" si="9"/>
        <v>118</v>
      </c>
      <c r="P78" s="12"/>
    </row>
    <row r="79" spans="1:16" s="3" customFormat="1" ht="14.5" x14ac:dyDescent="0.35">
      <c r="A79" s="44">
        <f t="shared" ca="1" si="11"/>
        <v>47644</v>
      </c>
      <c r="B79" s="29">
        <v>59</v>
      </c>
      <c r="C79" s="30">
        <f t="shared" ca="1" si="3"/>
        <v>7907.2878467860255</v>
      </c>
      <c r="D79" s="21">
        <f t="shared" ca="1" si="4"/>
        <v>4269.9354372644539</v>
      </c>
      <c r="E79" s="21">
        <f t="shared" ca="1" si="5"/>
        <v>683.18966996231268</v>
      </c>
      <c r="F79" s="21">
        <f t="shared" ca="1" si="6"/>
        <v>1481.5195723022739</v>
      </c>
      <c r="G79" s="87">
        <f t="shared" ca="1" si="7"/>
        <v>1423311.8124214846</v>
      </c>
      <c r="H79" s="31">
        <f t="shared" ca="1" si="12"/>
        <v>266.19745367939049</v>
      </c>
      <c r="I79" s="67">
        <f t="shared" si="8"/>
        <v>61</v>
      </c>
      <c r="J79" s="39"/>
      <c r="K79" s="21">
        <f t="shared" si="13"/>
        <v>0</v>
      </c>
      <c r="L79" s="96">
        <f t="shared" ca="1" si="2"/>
        <v>14609</v>
      </c>
      <c r="M79" s="3">
        <f>SUM($J$21:J79)</f>
        <v>60</v>
      </c>
      <c r="N79" s="3">
        <f>COUNT($B$21:B79)</f>
        <v>59</v>
      </c>
      <c r="O79" s="3">
        <f t="shared" si="9"/>
        <v>119</v>
      </c>
      <c r="P79" s="12"/>
    </row>
    <row r="80" spans="1:16" s="3" customFormat="1" ht="14.5" x14ac:dyDescent="0.35">
      <c r="A80" s="44">
        <f t="shared" ca="1" si="11"/>
        <v>47674</v>
      </c>
      <c r="B80" s="29">
        <v>60</v>
      </c>
      <c r="C80" s="30">
        <f t="shared" ca="1" si="3"/>
        <v>8223.579360657468</v>
      </c>
      <c r="D80" s="21">
        <f t="shared" ca="1" si="4"/>
        <v>4440.7328547550323</v>
      </c>
      <c r="E80" s="21">
        <f t="shared" ca="1" si="5"/>
        <v>710.51725676080514</v>
      </c>
      <c r="F80" s="21">
        <f t="shared" ca="1" si="6"/>
        <v>1540.7803551943653</v>
      </c>
      <c r="G80" s="87">
        <f t="shared" ca="1" si="7"/>
        <v>1480244.2849183441</v>
      </c>
      <c r="H80" s="31">
        <f t="shared" ca="1" si="12"/>
        <v>276.84535182656612</v>
      </c>
      <c r="I80" s="67">
        <f t="shared" si="8"/>
        <v>60</v>
      </c>
      <c r="J80" s="39"/>
      <c r="K80" s="21">
        <f t="shared" si="13"/>
        <v>0</v>
      </c>
      <c r="L80" s="96">
        <f t="shared" ca="1" si="2"/>
        <v>15193</v>
      </c>
      <c r="M80" s="3">
        <f>SUM($J$21:J80)</f>
        <v>60</v>
      </c>
      <c r="N80" s="3">
        <f>COUNT($B$21:B80)</f>
        <v>60</v>
      </c>
      <c r="O80" s="3">
        <f t="shared" si="9"/>
        <v>120</v>
      </c>
      <c r="P80" s="12"/>
    </row>
    <row r="81" spans="1:16" s="3" customFormat="1" ht="14.5" x14ac:dyDescent="0.35">
      <c r="A81" s="44">
        <f t="shared" ca="1" si="11"/>
        <v>47705</v>
      </c>
      <c r="B81" s="29">
        <v>61</v>
      </c>
      <c r="C81" s="30">
        <f t="shared" ca="1" si="3"/>
        <v>8223.579360657468</v>
      </c>
      <c r="D81" s="21">
        <f t="shared" ca="1" si="4"/>
        <v>4440.7328547550323</v>
      </c>
      <c r="E81" s="21">
        <f t="shared" ca="1" si="5"/>
        <v>710.51725676080514</v>
      </c>
      <c r="F81" s="21">
        <f t="shared" ca="1" si="6"/>
        <v>1540.7803551943653</v>
      </c>
      <c r="G81" s="87">
        <f t="shared" ca="1" si="7"/>
        <v>1480244.2849183441</v>
      </c>
      <c r="H81" s="31">
        <f t="shared" ca="1" si="12"/>
        <v>276.84535182656612</v>
      </c>
      <c r="I81" s="67">
        <f t="shared" si="8"/>
        <v>59</v>
      </c>
      <c r="J81" s="39"/>
      <c r="K81" s="21">
        <f t="shared" si="13"/>
        <v>0</v>
      </c>
      <c r="L81" s="96">
        <f t="shared" ca="1" si="2"/>
        <v>15193</v>
      </c>
      <c r="M81" s="3">
        <f>SUM($J$21:J81)</f>
        <v>60</v>
      </c>
      <c r="N81" s="3">
        <f>COUNT($B$21:B81)</f>
        <v>61</v>
      </c>
      <c r="O81" s="3">
        <f t="shared" si="9"/>
        <v>121</v>
      </c>
      <c r="P81" s="12"/>
    </row>
    <row r="82" spans="1:16" s="3" customFormat="1" ht="14.5" x14ac:dyDescent="0.35">
      <c r="A82" s="44">
        <f t="shared" ca="1" si="11"/>
        <v>47736</v>
      </c>
      <c r="B82" s="29">
        <v>62</v>
      </c>
      <c r="C82" s="30">
        <f t="shared" ca="1" si="3"/>
        <v>8223.579360657468</v>
      </c>
      <c r="D82" s="21">
        <f t="shared" ca="1" si="4"/>
        <v>4440.7328547550323</v>
      </c>
      <c r="E82" s="21">
        <f t="shared" ca="1" si="5"/>
        <v>710.51725676080514</v>
      </c>
      <c r="F82" s="21">
        <f t="shared" ca="1" si="6"/>
        <v>1540.7803551943653</v>
      </c>
      <c r="G82" s="87">
        <f t="shared" ca="1" si="7"/>
        <v>1480244.2849183441</v>
      </c>
      <c r="H82" s="31">
        <f t="shared" ca="1" si="12"/>
        <v>276.84535182656612</v>
      </c>
      <c r="I82" s="67">
        <f t="shared" si="8"/>
        <v>58</v>
      </c>
      <c r="J82" s="39"/>
      <c r="K82" s="21">
        <f t="shared" si="13"/>
        <v>0</v>
      </c>
      <c r="L82" s="96">
        <f t="shared" ca="1" si="2"/>
        <v>15193</v>
      </c>
      <c r="M82" s="3">
        <f>SUM($J$21:J82)</f>
        <v>60</v>
      </c>
      <c r="N82" s="3">
        <f>COUNT($B$21:B82)</f>
        <v>62</v>
      </c>
      <c r="O82" s="3">
        <f t="shared" si="9"/>
        <v>122</v>
      </c>
      <c r="P82" s="12"/>
    </row>
    <row r="83" spans="1:16" s="3" customFormat="1" ht="14.5" x14ac:dyDescent="0.35">
      <c r="A83" s="44">
        <f t="shared" ca="1" si="11"/>
        <v>47766</v>
      </c>
      <c r="B83" s="29">
        <v>63</v>
      </c>
      <c r="C83" s="30">
        <f t="shared" ca="1" si="3"/>
        <v>8223.579360657468</v>
      </c>
      <c r="D83" s="21">
        <f t="shared" ca="1" si="4"/>
        <v>4440.7328547550323</v>
      </c>
      <c r="E83" s="21">
        <f t="shared" ca="1" si="5"/>
        <v>710.51725676080514</v>
      </c>
      <c r="F83" s="21">
        <f t="shared" ca="1" si="6"/>
        <v>1540.7803551943653</v>
      </c>
      <c r="G83" s="87">
        <f t="shared" ca="1" si="7"/>
        <v>1480244.2849183441</v>
      </c>
      <c r="H83" s="31">
        <f t="shared" ca="1" si="12"/>
        <v>276.84535182656612</v>
      </c>
      <c r="I83" s="67">
        <f t="shared" si="8"/>
        <v>57</v>
      </c>
      <c r="J83" s="39"/>
      <c r="K83" s="21">
        <f t="shared" si="13"/>
        <v>0</v>
      </c>
      <c r="L83" s="96">
        <f t="shared" ca="1" si="2"/>
        <v>15193</v>
      </c>
      <c r="M83" s="3">
        <f>SUM($J$21:J83)</f>
        <v>60</v>
      </c>
      <c r="N83" s="3">
        <f>COUNT($B$21:B83)</f>
        <v>63</v>
      </c>
      <c r="O83" s="3">
        <f t="shared" si="9"/>
        <v>123</v>
      </c>
      <c r="P83" s="12"/>
    </row>
    <row r="84" spans="1:16" s="3" customFormat="1" ht="14.5" x14ac:dyDescent="0.35">
      <c r="A84" s="44">
        <f t="shared" ca="1" si="11"/>
        <v>47797</v>
      </c>
      <c r="B84" s="29">
        <v>64</v>
      </c>
      <c r="C84" s="30">
        <f t="shared" ca="1" si="3"/>
        <v>8223.579360657468</v>
      </c>
      <c r="D84" s="21">
        <f t="shared" ca="1" si="4"/>
        <v>4440.7328547550323</v>
      </c>
      <c r="E84" s="21">
        <f t="shared" ca="1" si="5"/>
        <v>710.51725676080514</v>
      </c>
      <c r="F84" s="21">
        <f t="shared" ca="1" si="6"/>
        <v>1540.7803551943653</v>
      </c>
      <c r="G84" s="87">
        <f t="shared" ca="1" si="7"/>
        <v>1480244.2849183441</v>
      </c>
      <c r="H84" s="31">
        <f t="shared" ca="1" si="12"/>
        <v>276.84535182656612</v>
      </c>
      <c r="I84" s="67">
        <f t="shared" si="8"/>
        <v>56</v>
      </c>
      <c r="J84" s="39"/>
      <c r="K84" s="21">
        <f t="shared" si="13"/>
        <v>0</v>
      </c>
      <c r="L84" s="96">
        <f t="shared" ca="1" si="2"/>
        <v>15193</v>
      </c>
      <c r="M84" s="3">
        <f>SUM($J$21:J84)</f>
        <v>60</v>
      </c>
      <c r="N84" s="3">
        <f>COUNT($B$21:B84)</f>
        <v>64</v>
      </c>
      <c r="O84" s="3">
        <f t="shared" si="9"/>
        <v>124</v>
      </c>
      <c r="P84" s="12"/>
    </row>
    <row r="85" spans="1:16" s="3" customFormat="1" ht="14.5" x14ac:dyDescent="0.35">
      <c r="A85" s="44">
        <f t="shared" ca="1" si="11"/>
        <v>47827</v>
      </c>
      <c r="B85" s="29">
        <v>65</v>
      </c>
      <c r="C85" s="30">
        <f t="shared" ca="1" si="3"/>
        <v>8223.579360657468</v>
      </c>
      <c r="D85" s="21">
        <f t="shared" ca="1" si="4"/>
        <v>4440.7328547550323</v>
      </c>
      <c r="E85" s="21">
        <f t="shared" ca="1" si="5"/>
        <v>710.51725676080514</v>
      </c>
      <c r="F85" s="21">
        <f t="shared" ca="1" si="6"/>
        <v>1540.7803551943653</v>
      </c>
      <c r="G85" s="87">
        <f t="shared" ca="1" si="7"/>
        <v>1480244.2849183441</v>
      </c>
      <c r="H85" s="31">
        <f t="shared" ca="1" si="12"/>
        <v>276.84535182656612</v>
      </c>
      <c r="I85" s="67">
        <f t="shared" si="8"/>
        <v>55</v>
      </c>
      <c r="J85" s="39"/>
      <c r="K85" s="21">
        <f t="shared" si="13"/>
        <v>0</v>
      </c>
      <c r="L85" s="96">
        <f t="shared" ca="1" si="2"/>
        <v>15193</v>
      </c>
      <c r="M85" s="3">
        <f>SUM($J$21:J85)</f>
        <v>60</v>
      </c>
      <c r="N85" s="3">
        <f>COUNT($B$21:B85)</f>
        <v>65</v>
      </c>
      <c r="O85" s="3">
        <f t="shared" si="9"/>
        <v>125</v>
      </c>
      <c r="P85" s="12"/>
    </row>
    <row r="86" spans="1:16" s="3" customFormat="1" ht="14.5" x14ac:dyDescent="0.35">
      <c r="A86" s="44">
        <f t="shared" ca="1" si="11"/>
        <v>47858</v>
      </c>
      <c r="B86" s="29">
        <v>66</v>
      </c>
      <c r="C86" s="30">
        <f t="shared" ca="1" si="3"/>
        <v>8552.5225350837663</v>
      </c>
      <c r="D86" s="21">
        <f t="shared" ca="1" si="4"/>
        <v>4618.3621689452339</v>
      </c>
      <c r="E86" s="21">
        <f t="shared" ca="1" si="5"/>
        <v>738.9379470312374</v>
      </c>
      <c r="F86" s="21">
        <f t="shared" ca="1" si="6"/>
        <v>1602.4115694021395</v>
      </c>
      <c r="G86" s="87">
        <f t="shared" ca="1" si="7"/>
        <v>1539454.0563150779</v>
      </c>
      <c r="H86" s="31">
        <f t="shared" ca="1" si="12"/>
        <v>287.91916589962881</v>
      </c>
      <c r="I86" s="67">
        <f t="shared" si="8"/>
        <v>54</v>
      </c>
      <c r="J86" s="39"/>
      <c r="K86" s="21">
        <f t="shared" si="13"/>
        <v>0</v>
      </c>
      <c r="L86" s="96">
        <f t="shared" ref="L86:L149" ca="1" si="14">ROUNDUP(C86+D86+E86+F86+H86+K86,0)</f>
        <v>15801</v>
      </c>
      <c r="M86" s="3">
        <f>SUM($J$21:J86)</f>
        <v>60</v>
      </c>
      <c r="N86" s="3">
        <f>COUNT($B$21:B86)</f>
        <v>66</v>
      </c>
      <c r="O86" s="3">
        <f t="shared" si="9"/>
        <v>126</v>
      </c>
      <c r="P86" s="12"/>
    </row>
    <row r="87" spans="1:16" s="3" customFormat="1" ht="14.5" x14ac:dyDescent="0.35">
      <c r="A87" s="44">
        <f t="shared" ca="1" si="11"/>
        <v>47889</v>
      </c>
      <c r="B87" s="29">
        <v>67</v>
      </c>
      <c r="C87" s="30">
        <f t="shared" ref="C87:C150" ca="1" si="15">IF(O86&gt;179,0,+G87/$D$8)</f>
        <v>8552.5225350837663</v>
      </c>
      <c r="D87" s="21">
        <f t="shared" ref="D87:D150" ca="1" si="16">IF(O86&gt;179,0,(G87*$D$3))</f>
        <v>4618.3621689452339</v>
      </c>
      <c r="E87" s="21">
        <f t="shared" ref="E87:E150" ca="1" si="17">D87*16%</f>
        <v>738.9379470312374</v>
      </c>
      <c r="F87" s="21">
        <f t="shared" ref="F87:F150" ca="1" si="18">IF(O86&gt;179,0,((G87/$D$8)+D87+E87)*($D$8)*(0.064%))</f>
        <v>1602.4115694021395</v>
      </c>
      <c r="G87" s="87">
        <f t="shared" ref="G87:G150" ca="1" si="19">IF(O86&gt;179,0,IF(MONTH(A87)=7,G86*1.04,(IF(MONTH(A87)=1,G86*1.04,G86))))</f>
        <v>1539454.0563150779</v>
      </c>
      <c r="H87" s="31">
        <f t="shared" ca="1" si="12"/>
        <v>287.91916589962881</v>
      </c>
      <c r="I87" s="67">
        <f t="shared" ref="I87:I150" si="20">IF(O87&gt;179,0,(180-N87)-(SUM($J$21:$J$200)))</f>
        <v>53</v>
      </c>
      <c r="J87" s="39"/>
      <c r="K87" s="21">
        <f t="shared" si="13"/>
        <v>0</v>
      </c>
      <c r="L87" s="96">
        <f t="shared" ca="1" si="14"/>
        <v>15801</v>
      </c>
      <c r="M87" s="3">
        <f>SUM($J$21:J87)</f>
        <v>60</v>
      </c>
      <c r="N87" s="3">
        <f>COUNT($B$21:B87)</f>
        <v>67</v>
      </c>
      <c r="O87" s="3">
        <f t="shared" ref="O87:O150" si="21">+M87+N87</f>
        <v>127</v>
      </c>
      <c r="P87" s="12"/>
    </row>
    <row r="88" spans="1:16" s="3" customFormat="1" ht="14.5" x14ac:dyDescent="0.35">
      <c r="A88" s="44">
        <f t="shared" ca="1" si="11"/>
        <v>47917</v>
      </c>
      <c r="B88" s="29">
        <v>68</v>
      </c>
      <c r="C88" s="30">
        <f t="shared" ca="1" si="15"/>
        <v>8552.5225350837663</v>
      </c>
      <c r="D88" s="21">
        <f t="shared" ca="1" si="16"/>
        <v>4618.3621689452339</v>
      </c>
      <c r="E88" s="21">
        <f t="shared" ca="1" si="17"/>
        <v>738.9379470312374</v>
      </c>
      <c r="F88" s="21">
        <f t="shared" ca="1" si="18"/>
        <v>1602.4115694021395</v>
      </c>
      <c r="G88" s="87">
        <f t="shared" ca="1" si="19"/>
        <v>1539454.0563150779</v>
      </c>
      <c r="H88" s="31">
        <f t="shared" ca="1" si="12"/>
        <v>287.91916589962881</v>
      </c>
      <c r="I88" s="67">
        <f t="shared" si="20"/>
        <v>52</v>
      </c>
      <c r="J88" s="39"/>
      <c r="K88" s="21">
        <f t="shared" si="13"/>
        <v>0</v>
      </c>
      <c r="L88" s="96">
        <f t="shared" ca="1" si="14"/>
        <v>15801</v>
      </c>
      <c r="M88" s="3">
        <f>SUM($J$21:J88)</f>
        <v>60</v>
      </c>
      <c r="N88" s="3">
        <f>COUNT($B$21:B88)</f>
        <v>68</v>
      </c>
      <c r="O88" s="3">
        <f t="shared" si="21"/>
        <v>128</v>
      </c>
      <c r="P88" s="12"/>
    </row>
    <row r="89" spans="1:16" s="3" customFormat="1" ht="14.5" x14ac:dyDescent="0.35">
      <c r="A89" s="44">
        <f t="shared" ref="A89:A152" ca="1" si="22">EDATE(A88,1)</f>
        <v>47948</v>
      </c>
      <c r="B89" s="29">
        <v>69</v>
      </c>
      <c r="C89" s="30">
        <f t="shared" ca="1" si="15"/>
        <v>8552.5225350837663</v>
      </c>
      <c r="D89" s="21">
        <f t="shared" ca="1" si="16"/>
        <v>4618.3621689452339</v>
      </c>
      <c r="E89" s="21">
        <f t="shared" ca="1" si="17"/>
        <v>738.9379470312374</v>
      </c>
      <c r="F89" s="21">
        <f t="shared" ca="1" si="18"/>
        <v>1602.4115694021395</v>
      </c>
      <c r="G89" s="87">
        <f t="shared" ca="1" si="19"/>
        <v>1539454.0563150779</v>
      </c>
      <c r="H89" s="31">
        <f t="shared" ca="1" si="12"/>
        <v>287.91916589962881</v>
      </c>
      <c r="I89" s="67">
        <f t="shared" si="20"/>
        <v>51</v>
      </c>
      <c r="J89" s="39"/>
      <c r="K89" s="21">
        <f t="shared" si="13"/>
        <v>0</v>
      </c>
      <c r="L89" s="96">
        <f t="shared" ca="1" si="14"/>
        <v>15801</v>
      </c>
      <c r="M89" s="3">
        <f>SUM($J$21:J89)</f>
        <v>60</v>
      </c>
      <c r="N89" s="3">
        <f>COUNT($B$21:B89)</f>
        <v>69</v>
      </c>
      <c r="O89" s="3">
        <f t="shared" si="21"/>
        <v>129</v>
      </c>
      <c r="P89" s="12"/>
    </row>
    <row r="90" spans="1:16" s="3" customFormat="1" ht="14.5" x14ac:dyDescent="0.35">
      <c r="A90" s="44">
        <f t="shared" ca="1" si="22"/>
        <v>47978</v>
      </c>
      <c r="B90" s="29">
        <v>70</v>
      </c>
      <c r="C90" s="30">
        <f t="shared" ca="1" si="15"/>
        <v>8552.5225350837663</v>
      </c>
      <c r="D90" s="21">
        <f t="shared" ca="1" si="16"/>
        <v>4618.3621689452339</v>
      </c>
      <c r="E90" s="21">
        <f t="shared" ca="1" si="17"/>
        <v>738.9379470312374</v>
      </c>
      <c r="F90" s="21">
        <f t="shared" ca="1" si="18"/>
        <v>1602.4115694021395</v>
      </c>
      <c r="G90" s="87">
        <f t="shared" ca="1" si="19"/>
        <v>1539454.0563150779</v>
      </c>
      <c r="H90" s="31">
        <f t="shared" ca="1" si="12"/>
        <v>287.91916589962881</v>
      </c>
      <c r="I90" s="67">
        <f t="shared" si="20"/>
        <v>50</v>
      </c>
      <c r="J90" s="39"/>
      <c r="K90" s="21">
        <f t="shared" si="13"/>
        <v>0</v>
      </c>
      <c r="L90" s="96">
        <f t="shared" ca="1" si="14"/>
        <v>15801</v>
      </c>
      <c r="M90" s="3">
        <f>SUM($J$21:J90)</f>
        <v>60</v>
      </c>
      <c r="N90" s="3">
        <f>COUNT($B$21:B90)</f>
        <v>70</v>
      </c>
      <c r="O90" s="3">
        <f t="shared" si="21"/>
        <v>130</v>
      </c>
      <c r="P90" s="12"/>
    </row>
    <row r="91" spans="1:16" s="3" customFormat="1" ht="14.5" x14ac:dyDescent="0.35">
      <c r="A91" s="44">
        <f t="shared" ca="1" si="22"/>
        <v>48009</v>
      </c>
      <c r="B91" s="29">
        <v>71</v>
      </c>
      <c r="C91" s="30">
        <f t="shared" ca="1" si="15"/>
        <v>8552.5225350837663</v>
      </c>
      <c r="D91" s="21">
        <f t="shared" ca="1" si="16"/>
        <v>4618.3621689452339</v>
      </c>
      <c r="E91" s="21">
        <f t="shared" ca="1" si="17"/>
        <v>738.9379470312374</v>
      </c>
      <c r="F91" s="21">
        <f t="shared" ca="1" si="18"/>
        <v>1602.4115694021395</v>
      </c>
      <c r="G91" s="87">
        <f t="shared" ca="1" si="19"/>
        <v>1539454.0563150779</v>
      </c>
      <c r="H91" s="31">
        <f t="shared" ref="H91:H154" ca="1" si="23">(G91*0.00016123)*1.16</f>
        <v>287.91916589962881</v>
      </c>
      <c r="I91" s="67">
        <f t="shared" si="20"/>
        <v>49</v>
      </c>
      <c r="J91" s="39"/>
      <c r="K91" s="21">
        <f t="shared" si="13"/>
        <v>0</v>
      </c>
      <c r="L91" s="96">
        <f t="shared" ca="1" si="14"/>
        <v>15801</v>
      </c>
      <c r="M91" s="3">
        <f>SUM($J$21:J91)</f>
        <v>60</v>
      </c>
      <c r="N91" s="3">
        <f>COUNT($B$21:B91)</f>
        <v>71</v>
      </c>
      <c r="O91" s="3">
        <f t="shared" si="21"/>
        <v>131</v>
      </c>
      <c r="P91" s="12"/>
    </row>
    <row r="92" spans="1:16" s="3" customFormat="1" ht="14.5" x14ac:dyDescent="0.35">
      <c r="A92" s="44">
        <f t="shared" ca="1" si="22"/>
        <v>48039</v>
      </c>
      <c r="B92" s="29">
        <v>72</v>
      </c>
      <c r="C92" s="30">
        <f t="shared" ca="1" si="15"/>
        <v>8894.6234364871161</v>
      </c>
      <c r="D92" s="21">
        <f t="shared" ca="1" si="16"/>
        <v>4803.0966557030433</v>
      </c>
      <c r="E92" s="21">
        <f t="shared" ca="1" si="17"/>
        <v>768.49546491248691</v>
      </c>
      <c r="F92" s="21">
        <f t="shared" ca="1" si="18"/>
        <v>1666.508032178225</v>
      </c>
      <c r="G92" s="87">
        <f t="shared" ca="1" si="19"/>
        <v>1601032.218567681</v>
      </c>
      <c r="H92" s="31">
        <f t="shared" ca="1" si="23"/>
        <v>299.43593253561397</v>
      </c>
      <c r="I92" s="67">
        <f t="shared" si="20"/>
        <v>48</v>
      </c>
      <c r="J92" s="39"/>
      <c r="K92" s="21">
        <f t="shared" ref="K92:K155" si="24">IF(J92=0,0,(C92+((D92*1)*1.16))*J92)</f>
        <v>0</v>
      </c>
      <c r="L92" s="96">
        <f t="shared" ca="1" si="14"/>
        <v>16433</v>
      </c>
      <c r="M92" s="3">
        <f>SUM($J$21:J92)</f>
        <v>60</v>
      </c>
      <c r="N92" s="3">
        <f>COUNT($B$21:B92)</f>
        <v>72</v>
      </c>
      <c r="O92" s="3">
        <f t="shared" si="21"/>
        <v>132</v>
      </c>
      <c r="P92" s="12"/>
    </row>
    <row r="93" spans="1:16" s="3" customFormat="1" ht="14.5" x14ac:dyDescent="0.35">
      <c r="A93" s="44">
        <f t="shared" ca="1" si="22"/>
        <v>48070</v>
      </c>
      <c r="B93" s="29">
        <v>73</v>
      </c>
      <c r="C93" s="30">
        <f t="shared" ca="1" si="15"/>
        <v>8894.6234364871161</v>
      </c>
      <c r="D93" s="21">
        <f t="shared" ca="1" si="16"/>
        <v>4803.0966557030433</v>
      </c>
      <c r="E93" s="21">
        <f t="shared" ca="1" si="17"/>
        <v>768.49546491248691</v>
      </c>
      <c r="F93" s="21">
        <f t="shared" ca="1" si="18"/>
        <v>1666.508032178225</v>
      </c>
      <c r="G93" s="87">
        <f t="shared" ca="1" si="19"/>
        <v>1601032.218567681</v>
      </c>
      <c r="H93" s="31">
        <f t="shared" ca="1" si="23"/>
        <v>299.43593253561397</v>
      </c>
      <c r="I93" s="67">
        <f t="shared" si="20"/>
        <v>47</v>
      </c>
      <c r="J93" s="39"/>
      <c r="K93" s="21">
        <f t="shared" si="24"/>
        <v>0</v>
      </c>
      <c r="L93" s="96">
        <f t="shared" ca="1" si="14"/>
        <v>16433</v>
      </c>
      <c r="M93" s="3">
        <f>SUM($J$21:J93)</f>
        <v>60</v>
      </c>
      <c r="N93" s="3">
        <f>COUNT($B$21:B93)</f>
        <v>73</v>
      </c>
      <c r="O93" s="3">
        <f t="shared" si="21"/>
        <v>133</v>
      </c>
      <c r="P93" s="12"/>
    </row>
    <row r="94" spans="1:16" s="3" customFormat="1" ht="14.5" x14ac:dyDescent="0.35">
      <c r="A94" s="44">
        <f t="shared" ca="1" si="22"/>
        <v>48101</v>
      </c>
      <c r="B94" s="29">
        <v>74</v>
      </c>
      <c r="C94" s="30">
        <f t="shared" ca="1" si="15"/>
        <v>8894.6234364871161</v>
      </c>
      <c r="D94" s="21">
        <f t="shared" ca="1" si="16"/>
        <v>4803.0966557030433</v>
      </c>
      <c r="E94" s="21">
        <f t="shared" ca="1" si="17"/>
        <v>768.49546491248691</v>
      </c>
      <c r="F94" s="21">
        <f t="shared" ca="1" si="18"/>
        <v>1666.508032178225</v>
      </c>
      <c r="G94" s="87">
        <f t="shared" ca="1" si="19"/>
        <v>1601032.218567681</v>
      </c>
      <c r="H94" s="31">
        <f t="shared" ca="1" si="23"/>
        <v>299.43593253561397</v>
      </c>
      <c r="I94" s="67">
        <f t="shared" si="20"/>
        <v>46</v>
      </c>
      <c r="J94" s="39"/>
      <c r="K94" s="21">
        <f t="shared" si="24"/>
        <v>0</v>
      </c>
      <c r="L94" s="96">
        <f t="shared" ca="1" si="14"/>
        <v>16433</v>
      </c>
      <c r="M94" s="3">
        <f>SUM($J$21:J94)</f>
        <v>60</v>
      </c>
      <c r="N94" s="3">
        <f>COUNT($B$21:B94)</f>
        <v>74</v>
      </c>
      <c r="O94" s="3">
        <f t="shared" si="21"/>
        <v>134</v>
      </c>
      <c r="P94" s="12"/>
    </row>
    <row r="95" spans="1:16" s="3" customFormat="1" ht="14.5" x14ac:dyDescent="0.35">
      <c r="A95" s="44">
        <f t="shared" ca="1" si="22"/>
        <v>48131</v>
      </c>
      <c r="B95" s="29">
        <v>75</v>
      </c>
      <c r="C95" s="30">
        <f t="shared" ca="1" si="15"/>
        <v>8894.6234364871161</v>
      </c>
      <c r="D95" s="21">
        <f t="shared" ca="1" si="16"/>
        <v>4803.0966557030433</v>
      </c>
      <c r="E95" s="21">
        <f t="shared" ca="1" si="17"/>
        <v>768.49546491248691</v>
      </c>
      <c r="F95" s="21">
        <f t="shared" ca="1" si="18"/>
        <v>1666.508032178225</v>
      </c>
      <c r="G95" s="87">
        <f t="shared" ca="1" si="19"/>
        <v>1601032.218567681</v>
      </c>
      <c r="H95" s="31">
        <f t="shared" ca="1" si="23"/>
        <v>299.43593253561397</v>
      </c>
      <c r="I95" s="67">
        <f t="shared" si="20"/>
        <v>45</v>
      </c>
      <c r="J95" s="39"/>
      <c r="K95" s="21">
        <f t="shared" si="24"/>
        <v>0</v>
      </c>
      <c r="L95" s="96">
        <f t="shared" ca="1" si="14"/>
        <v>16433</v>
      </c>
      <c r="M95" s="3">
        <f>SUM($J$21:J95)</f>
        <v>60</v>
      </c>
      <c r="N95" s="3">
        <f>COUNT($B$21:B95)</f>
        <v>75</v>
      </c>
      <c r="O95" s="3">
        <f t="shared" si="21"/>
        <v>135</v>
      </c>
      <c r="P95" s="12"/>
    </row>
    <row r="96" spans="1:16" s="3" customFormat="1" ht="14.5" x14ac:dyDescent="0.35">
      <c r="A96" s="44">
        <f t="shared" ca="1" si="22"/>
        <v>48162</v>
      </c>
      <c r="B96" s="29">
        <v>76</v>
      </c>
      <c r="C96" s="30">
        <f t="shared" ca="1" si="15"/>
        <v>8894.6234364871161</v>
      </c>
      <c r="D96" s="21">
        <f t="shared" ca="1" si="16"/>
        <v>4803.0966557030433</v>
      </c>
      <c r="E96" s="21">
        <f t="shared" ca="1" si="17"/>
        <v>768.49546491248691</v>
      </c>
      <c r="F96" s="21">
        <f t="shared" ca="1" si="18"/>
        <v>1666.508032178225</v>
      </c>
      <c r="G96" s="87">
        <f t="shared" ca="1" si="19"/>
        <v>1601032.218567681</v>
      </c>
      <c r="H96" s="31">
        <f t="shared" ca="1" si="23"/>
        <v>299.43593253561397</v>
      </c>
      <c r="I96" s="67">
        <f t="shared" si="20"/>
        <v>44</v>
      </c>
      <c r="J96" s="39"/>
      <c r="K96" s="21">
        <f t="shared" si="24"/>
        <v>0</v>
      </c>
      <c r="L96" s="96">
        <f t="shared" ca="1" si="14"/>
        <v>16433</v>
      </c>
      <c r="M96" s="3">
        <f>SUM($J$21:J96)</f>
        <v>60</v>
      </c>
      <c r="N96" s="3">
        <f>COUNT($B$21:B96)</f>
        <v>76</v>
      </c>
      <c r="O96" s="3">
        <f t="shared" si="21"/>
        <v>136</v>
      </c>
      <c r="P96" s="12"/>
    </row>
    <row r="97" spans="1:17" s="3" customFormat="1" ht="14.5" x14ac:dyDescent="0.35">
      <c r="A97" s="44">
        <f t="shared" ca="1" si="22"/>
        <v>48192</v>
      </c>
      <c r="B97" s="29">
        <v>77</v>
      </c>
      <c r="C97" s="30">
        <f t="shared" ca="1" si="15"/>
        <v>8894.6234364871161</v>
      </c>
      <c r="D97" s="21">
        <f t="shared" ca="1" si="16"/>
        <v>4803.0966557030433</v>
      </c>
      <c r="E97" s="21">
        <f t="shared" ca="1" si="17"/>
        <v>768.49546491248691</v>
      </c>
      <c r="F97" s="21">
        <f t="shared" ca="1" si="18"/>
        <v>1666.508032178225</v>
      </c>
      <c r="G97" s="87">
        <f t="shared" ca="1" si="19"/>
        <v>1601032.218567681</v>
      </c>
      <c r="H97" s="31">
        <f t="shared" ca="1" si="23"/>
        <v>299.43593253561397</v>
      </c>
      <c r="I97" s="67">
        <f t="shared" si="20"/>
        <v>43</v>
      </c>
      <c r="J97" s="39"/>
      <c r="K97" s="21">
        <f t="shared" si="24"/>
        <v>0</v>
      </c>
      <c r="L97" s="96">
        <f t="shared" ca="1" si="14"/>
        <v>16433</v>
      </c>
      <c r="M97" s="3">
        <f>SUM($J$21:J97)</f>
        <v>60</v>
      </c>
      <c r="N97" s="3">
        <f>COUNT($B$21:B97)</f>
        <v>77</v>
      </c>
      <c r="O97" s="3">
        <f t="shared" si="21"/>
        <v>137</v>
      </c>
      <c r="P97" s="12"/>
    </row>
    <row r="98" spans="1:17" s="3" customFormat="1" ht="14.5" x14ac:dyDescent="0.35">
      <c r="A98" s="44">
        <f t="shared" ca="1" si="22"/>
        <v>48223</v>
      </c>
      <c r="B98" s="29">
        <v>78</v>
      </c>
      <c r="C98" s="30">
        <f t="shared" ca="1" si="15"/>
        <v>9250.4083739466023</v>
      </c>
      <c r="D98" s="21">
        <f t="shared" ca="1" si="16"/>
        <v>4995.2205219311654</v>
      </c>
      <c r="E98" s="21">
        <f t="shared" ca="1" si="17"/>
        <v>799.23528350898653</v>
      </c>
      <c r="F98" s="21">
        <f t="shared" ca="1" si="18"/>
        <v>1733.1683534653544</v>
      </c>
      <c r="G98" s="87">
        <f t="shared" ca="1" si="19"/>
        <v>1665073.5073103884</v>
      </c>
      <c r="H98" s="31">
        <f t="shared" ca="1" si="23"/>
        <v>311.41336983703854</v>
      </c>
      <c r="I98" s="67">
        <f t="shared" si="20"/>
        <v>42</v>
      </c>
      <c r="J98" s="39"/>
      <c r="K98" s="21">
        <f t="shared" si="24"/>
        <v>0</v>
      </c>
      <c r="L98" s="96">
        <f t="shared" ca="1" si="14"/>
        <v>17090</v>
      </c>
      <c r="M98" s="3">
        <f>SUM($J$21:J98)</f>
        <v>60</v>
      </c>
      <c r="N98" s="3">
        <f>COUNT($B$21:B98)</f>
        <v>78</v>
      </c>
      <c r="O98" s="3">
        <f t="shared" si="21"/>
        <v>138</v>
      </c>
      <c r="P98" s="12"/>
    </row>
    <row r="99" spans="1:17" s="3" customFormat="1" ht="14.5" x14ac:dyDescent="0.35">
      <c r="A99" s="44">
        <f t="shared" ca="1" si="22"/>
        <v>48254</v>
      </c>
      <c r="B99" s="29">
        <v>79</v>
      </c>
      <c r="C99" s="30">
        <f t="shared" ca="1" si="15"/>
        <v>9250.4083739466023</v>
      </c>
      <c r="D99" s="21">
        <f t="shared" ca="1" si="16"/>
        <v>4995.2205219311654</v>
      </c>
      <c r="E99" s="21">
        <f t="shared" ca="1" si="17"/>
        <v>799.23528350898653</v>
      </c>
      <c r="F99" s="21">
        <f t="shared" ca="1" si="18"/>
        <v>1733.1683534653544</v>
      </c>
      <c r="G99" s="87">
        <f t="shared" ca="1" si="19"/>
        <v>1665073.5073103884</v>
      </c>
      <c r="H99" s="31">
        <f t="shared" ca="1" si="23"/>
        <v>311.41336983703854</v>
      </c>
      <c r="I99" s="67">
        <f t="shared" si="20"/>
        <v>41</v>
      </c>
      <c r="J99" s="39"/>
      <c r="K99" s="21">
        <f t="shared" si="24"/>
        <v>0</v>
      </c>
      <c r="L99" s="96">
        <f t="shared" ca="1" si="14"/>
        <v>17090</v>
      </c>
      <c r="M99" s="3">
        <f>SUM($J$21:J99)</f>
        <v>60</v>
      </c>
      <c r="N99" s="3">
        <f>COUNT($B$21:B99)</f>
        <v>79</v>
      </c>
      <c r="O99" s="3">
        <f t="shared" si="21"/>
        <v>139</v>
      </c>
      <c r="P99" s="12"/>
    </row>
    <row r="100" spans="1:17" s="3" customFormat="1" ht="14.5" x14ac:dyDescent="0.35">
      <c r="A100" s="44">
        <f t="shared" ca="1" si="22"/>
        <v>48283</v>
      </c>
      <c r="B100" s="29">
        <v>80</v>
      </c>
      <c r="C100" s="30">
        <f t="shared" ca="1" si="15"/>
        <v>9250.4083739466023</v>
      </c>
      <c r="D100" s="21">
        <f t="shared" ca="1" si="16"/>
        <v>4995.2205219311654</v>
      </c>
      <c r="E100" s="21">
        <f t="shared" ca="1" si="17"/>
        <v>799.23528350898653</v>
      </c>
      <c r="F100" s="21">
        <f t="shared" ca="1" si="18"/>
        <v>1733.1683534653544</v>
      </c>
      <c r="G100" s="87">
        <f t="shared" ca="1" si="19"/>
        <v>1665073.5073103884</v>
      </c>
      <c r="H100" s="31">
        <f t="shared" ca="1" si="23"/>
        <v>311.41336983703854</v>
      </c>
      <c r="I100" s="67">
        <f t="shared" si="20"/>
        <v>40</v>
      </c>
      <c r="J100" s="39"/>
      <c r="K100" s="21">
        <f t="shared" si="24"/>
        <v>0</v>
      </c>
      <c r="L100" s="96">
        <f t="shared" ca="1" si="14"/>
        <v>17090</v>
      </c>
      <c r="M100" s="3">
        <f>SUM($J$21:J100)</f>
        <v>60</v>
      </c>
      <c r="N100" s="3">
        <f>COUNT($B$21:B100)</f>
        <v>80</v>
      </c>
      <c r="O100" s="3">
        <f t="shared" si="21"/>
        <v>140</v>
      </c>
      <c r="P100" s="12"/>
    </row>
    <row r="101" spans="1:17" s="3" customFormat="1" ht="14.5" x14ac:dyDescent="0.35">
      <c r="A101" s="44">
        <f t="shared" ca="1" si="22"/>
        <v>48314</v>
      </c>
      <c r="B101" s="29">
        <v>81</v>
      </c>
      <c r="C101" s="30">
        <f t="shared" ca="1" si="15"/>
        <v>9250.4083739466023</v>
      </c>
      <c r="D101" s="21">
        <f t="shared" ca="1" si="16"/>
        <v>4995.2205219311654</v>
      </c>
      <c r="E101" s="21">
        <f t="shared" ca="1" si="17"/>
        <v>799.23528350898653</v>
      </c>
      <c r="F101" s="21">
        <f t="shared" ca="1" si="18"/>
        <v>1733.1683534653544</v>
      </c>
      <c r="G101" s="87">
        <f t="shared" ca="1" si="19"/>
        <v>1665073.5073103884</v>
      </c>
      <c r="H101" s="31">
        <f t="shared" ca="1" si="23"/>
        <v>311.41336983703854</v>
      </c>
      <c r="I101" s="67">
        <f t="shared" si="20"/>
        <v>39</v>
      </c>
      <c r="J101" s="39"/>
      <c r="K101" s="21">
        <f t="shared" si="24"/>
        <v>0</v>
      </c>
      <c r="L101" s="96">
        <f t="shared" ca="1" si="14"/>
        <v>17090</v>
      </c>
      <c r="M101" s="3">
        <f>SUM($J$21:J101)</f>
        <v>60</v>
      </c>
      <c r="N101" s="3">
        <f>COUNT($B$21:B101)</f>
        <v>81</v>
      </c>
      <c r="O101" s="3">
        <f t="shared" si="21"/>
        <v>141</v>
      </c>
      <c r="P101" s="12"/>
    </row>
    <row r="102" spans="1:17" s="3" customFormat="1" ht="14.5" x14ac:dyDescent="0.35">
      <c r="A102" s="44">
        <f t="shared" ca="1" si="22"/>
        <v>48344</v>
      </c>
      <c r="B102" s="29">
        <v>82</v>
      </c>
      <c r="C102" s="30">
        <f t="shared" ca="1" si="15"/>
        <v>9250.4083739466023</v>
      </c>
      <c r="D102" s="21">
        <f t="shared" ca="1" si="16"/>
        <v>4995.2205219311654</v>
      </c>
      <c r="E102" s="21">
        <f t="shared" ca="1" si="17"/>
        <v>799.23528350898653</v>
      </c>
      <c r="F102" s="21">
        <f t="shared" ca="1" si="18"/>
        <v>1733.1683534653544</v>
      </c>
      <c r="G102" s="87">
        <f t="shared" ca="1" si="19"/>
        <v>1665073.5073103884</v>
      </c>
      <c r="H102" s="31">
        <f t="shared" ca="1" si="23"/>
        <v>311.41336983703854</v>
      </c>
      <c r="I102" s="67">
        <f t="shared" si="20"/>
        <v>38</v>
      </c>
      <c r="J102" s="39"/>
      <c r="K102" s="21">
        <f t="shared" si="24"/>
        <v>0</v>
      </c>
      <c r="L102" s="96">
        <f t="shared" ca="1" si="14"/>
        <v>17090</v>
      </c>
      <c r="M102" s="3">
        <f>SUM($J$21:J102)</f>
        <v>60</v>
      </c>
      <c r="N102" s="3">
        <f>COUNT($B$21:B102)</f>
        <v>82</v>
      </c>
      <c r="O102" s="3">
        <f t="shared" si="21"/>
        <v>142</v>
      </c>
      <c r="P102" s="12"/>
    </row>
    <row r="103" spans="1:17" s="3" customFormat="1" ht="14.5" x14ac:dyDescent="0.35">
      <c r="A103" s="44">
        <f t="shared" ca="1" si="22"/>
        <v>48375</v>
      </c>
      <c r="B103" s="29">
        <v>83</v>
      </c>
      <c r="C103" s="30">
        <f t="shared" ca="1" si="15"/>
        <v>9250.4083739466023</v>
      </c>
      <c r="D103" s="21">
        <f t="shared" ca="1" si="16"/>
        <v>4995.2205219311654</v>
      </c>
      <c r="E103" s="21">
        <f t="shared" ca="1" si="17"/>
        <v>799.23528350898653</v>
      </c>
      <c r="F103" s="21">
        <f t="shared" ca="1" si="18"/>
        <v>1733.1683534653544</v>
      </c>
      <c r="G103" s="87">
        <f t="shared" ca="1" si="19"/>
        <v>1665073.5073103884</v>
      </c>
      <c r="H103" s="31">
        <f t="shared" ca="1" si="23"/>
        <v>311.41336983703854</v>
      </c>
      <c r="I103" s="67">
        <f t="shared" si="20"/>
        <v>37</v>
      </c>
      <c r="J103" s="39"/>
      <c r="K103" s="21">
        <f t="shared" si="24"/>
        <v>0</v>
      </c>
      <c r="L103" s="96">
        <f t="shared" ca="1" si="14"/>
        <v>17090</v>
      </c>
      <c r="M103" s="3">
        <f>SUM($J$21:J103)</f>
        <v>60</v>
      </c>
      <c r="N103" s="3">
        <f>COUNT($B$21:B103)</f>
        <v>83</v>
      </c>
      <c r="O103" s="3">
        <f t="shared" si="21"/>
        <v>143</v>
      </c>
      <c r="P103" s="12"/>
    </row>
    <row r="104" spans="1:17" s="3" customFormat="1" ht="14.5" x14ac:dyDescent="0.35">
      <c r="A104" s="44">
        <f t="shared" ca="1" si="22"/>
        <v>48405</v>
      </c>
      <c r="B104" s="29">
        <v>84</v>
      </c>
      <c r="C104" s="30">
        <f t="shared" ca="1" si="15"/>
        <v>9620.4247089044675</v>
      </c>
      <c r="D104" s="21">
        <f t="shared" ca="1" si="16"/>
        <v>5195.0293428084124</v>
      </c>
      <c r="E104" s="21">
        <f t="shared" ca="1" si="17"/>
        <v>831.20469484934597</v>
      </c>
      <c r="F104" s="21">
        <f t="shared" ca="1" si="18"/>
        <v>1802.4950876039688</v>
      </c>
      <c r="G104" s="87">
        <f t="shared" ca="1" si="19"/>
        <v>1731676.4476028041</v>
      </c>
      <c r="H104" s="31">
        <f t="shared" ca="1" si="23"/>
        <v>323.86990463052007</v>
      </c>
      <c r="I104" s="67">
        <f t="shared" si="20"/>
        <v>36</v>
      </c>
      <c r="J104" s="39"/>
      <c r="K104" s="21">
        <f t="shared" si="24"/>
        <v>0</v>
      </c>
      <c r="L104" s="96">
        <f t="shared" ca="1" si="14"/>
        <v>17774</v>
      </c>
      <c r="M104" s="3">
        <f>SUM($J$21:J104)</f>
        <v>60</v>
      </c>
      <c r="N104" s="3">
        <f>COUNT($B$21:B104)</f>
        <v>84</v>
      </c>
      <c r="O104" s="3">
        <f t="shared" si="21"/>
        <v>144</v>
      </c>
      <c r="P104" s="12"/>
    </row>
    <row r="105" spans="1:17" s="3" customFormat="1" ht="14.5" x14ac:dyDescent="0.35">
      <c r="A105" s="44">
        <f t="shared" ca="1" si="22"/>
        <v>48436</v>
      </c>
      <c r="B105" s="29">
        <v>85</v>
      </c>
      <c r="C105" s="30">
        <f t="shared" ca="1" si="15"/>
        <v>9620.4247089044675</v>
      </c>
      <c r="D105" s="21">
        <f t="shared" ca="1" si="16"/>
        <v>5195.0293428084124</v>
      </c>
      <c r="E105" s="21">
        <f t="shared" ca="1" si="17"/>
        <v>831.20469484934597</v>
      </c>
      <c r="F105" s="21">
        <f t="shared" ca="1" si="18"/>
        <v>1802.4950876039688</v>
      </c>
      <c r="G105" s="87">
        <f t="shared" ca="1" si="19"/>
        <v>1731676.4476028041</v>
      </c>
      <c r="H105" s="31">
        <f t="shared" ca="1" si="23"/>
        <v>323.86990463052007</v>
      </c>
      <c r="I105" s="67">
        <f t="shared" si="20"/>
        <v>35</v>
      </c>
      <c r="J105" s="39"/>
      <c r="K105" s="21">
        <f t="shared" si="24"/>
        <v>0</v>
      </c>
      <c r="L105" s="96">
        <f t="shared" ca="1" si="14"/>
        <v>17774</v>
      </c>
      <c r="M105" s="3">
        <f>SUM($J$21:J105)</f>
        <v>60</v>
      </c>
      <c r="N105" s="3">
        <f>COUNT($B$21:B105)</f>
        <v>85</v>
      </c>
      <c r="O105" s="3">
        <f t="shared" si="21"/>
        <v>145</v>
      </c>
      <c r="P105" s="12"/>
    </row>
    <row r="106" spans="1:17" s="3" customFormat="1" ht="14.5" x14ac:dyDescent="0.35">
      <c r="A106" s="44">
        <f t="shared" ca="1" si="22"/>
        <v>48467</v>
      </c>
      <c r="B106" s="29">
        <v>86</v>
      </c>
      <c r="C106" s="30">
        <f t="shared" ca="1" si="15"/>
        <v>9620.4247089044675</v>
      </c>
      <c r="D106" s="21">
        <f t="shared" ca="1" si="16"/>
        <v>5195.0293428084124</v>
      </c>
      <c r="E106" s="21">
        <f t="shared" ca="1" si="17"/>
        <v>831.20469484934597</v>
      </c>
      <c r="F106" s="21">
        <f t="shared" ca="1" si="18"/>
        <v>1802.4950876039688</v>
      </c>
      <c r="G106" s="87">
        <f t="shared" ca="1" si="19"/>
        <v>1731676.4476028041</v>
      </c>
      <c r="H106" s="31">
        <f t="shared" ca="1" si="23"/>
        <v>323.86990463052007</v>
      </c>
      <c r="I106" s="67">
        <f t="shared" si="20"/>
        <v>34</v>
      </c>
      <c r="J106" s="39"/>
      <c r="K106" s="21">
        <f t="shared" si="24"/>
        <v>0</v>
      </c>
      <c r="L106" s="96">
        <f t="shared" ca="1" si="14"/>
        <v>17774</v>
      </c>
      <c r="M106" s="3">
        <f>SUM($J$21:J106)</f>
        <v>60</v>
      </c>
      <c r="N106" s="3">
        <f>COUNT($B$21:B106)</f>
        <v>86</v>
      </c>
      <c r="O106" s="3">
        <f t="shared" si="21"/>
        <v>146</v>
      </c>
      <c r="P106" s="12"/>
    </row>
    <row r="107" spans="1:17" s="3" customFormat="1" ht="14.5" x14ac:dyDescent="0.35">
      <c r="A107" s="44">
        <f t="shared" ca="1" si="22"/>
        <v>48497</v>
      </c>
      <c r="B107" s="29">
        <v>87</v>
      </c>
      <c r="C107" s="30">
        <f t="shared" ca="1" si="15"/>
        <v>9620.4247089044675</v>
      </c>
      <c r="D107" s="21">
        <f t="shared" ca="1" si="16"/>
        <v>5195.0293428084124</v>
      </c>
      <c r="E107" s="21">
        <f t="shared" ca="1" si="17"/>
        <v>831.20469484934597</v>
      </c>
      <c r="F107" s="21">
        <f t="shared" ca="1" si="18"/>
        <v>1802.4950876039688</v>
      </c>
      <c r="G107" s="87">
        <f t="shared" ca="1" si="19"/>
        <v>1731676.4476028041</v>
      </c>
      <c r="H107" s="31">
        <f t="shared" ca="1" si="23"/>
        <v>323.86990463052007</v>
      </c>
      <c r="I107" s="67">
        <f t="shared" si="20"/>
        <v>33</v>
      </c>
      <c r="J107" s="39"/>
      <c r="K107" s="21">
        <f t="shared" si="24"/>
        <v>0</v>
      </c>
      <c r="L107" s="96">
        <f t="shared" ca="1" si="14"/>
        <v>17774</v>
      </c>
      <c r="M107" s="3">
        <f>SUM($J$21:J107)</f>
        <v>60</v>
      </c>
      <c r="N107" s="3">
        <f>COUNT($B$21:B107)</f>
        <v>87</v>
      </c>
      <c r="O107" s="3">
        <f t="shared" si="21"/>
        <v>147</v>
      </c>
      <c r="P107" s="12"/>
    </row>
    <row r="108" spans="1:17" s="3" customFormat="1" ht="14.5" x14ac:dyDescent="0.35">
      <c r="A108" s="44">
        <f t="shared" ca="1" si="22"/>
        <v>48528</v>
      </c>
      <c r="B108" s="29">
        <v>88</v>
      </c>
      <c r="C108" s="30">
        <f t="shared" ca="1" si="15"/>
        <v>9620.4247089044675</v>
      </c>
      <c r="D108" s="21">
        <f t="shared" ca="1" si="16"/>
        <v>5195.0293428084124</v>
      </c>
      <c r="E108" s="21">
        <f t="shared" ca="1" si="17"/>
        <v>831.20469484934597</v>
      </c>
      <c r="F108" s="21">
        <f t="shared" ca="1" si="18"/>
        <v>1802.4950876039688</v>
      </c>
      <c r="G108" s="87">
        <f t="shared" ca="1" si="19"/>
        <v>1731676.4476028041</v>
      </c>
      <c r="H108" s="31">
        <f t="shared" ca="1" si="23"/>
        <v>323.86990463052007</v>
      </c>
      <c r="I108" s="67">
        <f t="shared" si="20"/>
        <v>32</v>
      </c>
      <c r="J108" s="39"/>
      <c r="K108" s="21">
        <f t="shared" si="24"/>
        <v>0</v>
      </c>
      <c r="L108" s="96">
        <f t="shared" ca="1" si="14"/>
        <v>17774</v>
      </c>
      <c r="M108" s="3">
        <f>SUM($J$21:J108)</f>
        <v>60</v>
      </c>
      <c r="N108" s="3">
        <f>COUNT($B$21:B108)</f>
        <v>88</v>
      </c>
      <c r="O108" s="3">
        <f t="shared" si="21"/>
        <v>148</v>
      </c>
      <c r="P108" s="12"/>
    </row>
    <row r="109" spans="1:17" s="3" customFormat="1" ht="14.5" x14ac:dyDescent="0.35">
      <c r="A109" s="44">
        <f t="shared" ca="1" si="22"/>
        <v>48558</v>
      </c>
      <c r="B109" s="29">
        <v>89</v>
      </c>
      <c r="C109" s="30">
        <f t="shared" ca="1" si="15"/>
        <v>9620.4247089044675</v>
      </c>
      <c r="D109" s="21">
        <f t="shared" ca="1" si="16"/>
        <v>5195.0293428084124</v>
      </c>
      <c r="E109" s="21">
        <f t="shared" ca="1" si="17"/>
        <v>831.20469484934597</v>
      </c>
      <c r="F109" s="21">
        <f t="shared" ca="1" si="18"/>
        <v>1802.4950876039688</v>
      </c>
      <c r="G109" s="87">
        <f t="shared" ca="1" si="19"/>
        <v>1731676.4476028041</v>
      </c>
      <c r="H109" s="31">
        <f t="shared" ca="1" si="23"/>
        <v>323.86990463052007</v>
      </c>
      <c r="I109" s="67">
        <f t="shared" si="20"/>
        <v>31</v>
      </c>
      <c r="J109" s="39"/>
      <c r="K109" s="21">
        <f t="shared" si="24"/>
        <v>0</v>
      </c>
      <c r="L109" s="96">
        <f t="shared" ca="1" si="14"/>
        <v>17774</v>
      </c>
      <c r="M109" s="3">
        <f>SUM($J$21:J109)</f>
        <v>60</v>
      </c>
      <c r="N109" s="3">
        <f>COUNT($B$21:B109)</f>
        <v>89</v>
      </c>
      <c r="O109" s="3">
        <f t="shared" si="21"/>
        <v>149</v>
      </c>
      <c r="P109" s="12"/>
    </row>
    <row r="110" spans="1:17" s="3" customFormat="1" ht="14.5" x14ac:dyDescent="0.35">
      <c r="A110" s="44">
        <f t="shared" ca="1" si="22"/>
        <v>48589</v>
      </c>
      <c r="B110" s="29">
        <v>90</v>
      </c>
      <c r="C110" s="30">
        <f t="shared" ca="1" si="15"/>
        <v>10005.241697260646</v>
      </c>
      <c r="D110" s="21">
        <f t="shared" ca="1" si="16"/>
        <v>5402.8305165207485</v>
      </c>
      <c r="E110" s="21">
        <f t="shared" ca="1" si="17"/>
        <v>864.45288264331975</v>
      </c>
      <c r="F110" s="21">
        <f t="shared" ca="1" si="18"/>
        <v>1874.5948911081271</v>
      </c>
      <c r="G110" s="87">
        <f t="shared" ca="1" si="19"/>
        <v>1800943.5055069162</v>
      </c>
      <c r="H110" s="31">
        <f t="shared" ca="1" si="23"/>
        <v>336.82470081574087</v>
      </c>
      <c r="I110" s="67">
        <f t="shared" si="20"/>
        <v>30</v>
      </c>
      <c r="J110" s="39"/>
      <c r="K110" s="21">
        <f t="shared" si="24"/>
        <v>0</v>
      </c>
      <c r="L110" s="96">
        <f t="shared" ca="1" si="14"/>
        <v>18484</v>
      </c>
      <c r="M110" s="3">
        <f>SUM($J$21:J110)</f>
        <v>60</v>
      </c>
      <c r="N110" s="3">
        <f>COUNT($B$21:B110)</f>
        <v>90</v>
      </c>
      <c r="O110" s="3">
        <f t="shared" si="21"/>
        <v>150</v>
      </c>
      <c r="P110" s="12"/>
      <c r="Q110" s="13"/>
    </row>
    <row r="111" spans="1:17" s="3" customFormat="1" ht="14.5" x14ac:dyDescent="0.35">
      <c r="A111" s="44">
        <f t="shared" ca="1" si="22"/>
        <v>48620</v>
      </c>
      <c r="B111" s="29">
        <v>91</v>
      </c>
      <c r="C111" s="30">
        <f t="shared" ca="1" si="15"/>
        <v>10005.241697260646</v>
      </c>
      <c r="D111" s="21">
        <f t="shared" ca="1" si="16"/>
        <v>5402.8305165207485</v>
      </c>
      <c r="E111" s="21">
        <f t="shared" ca="1" si="17"/>
        <v>864.45288264331975</v>
      </c>
      <c r="F111" s="21">
        <f t="shared" ca="1" si="18"/>
        <v>1874.5948911081271</v>
      </c>
      <c r="G111" s="87">
        <f t="shared" ca="1" si="19"/>
        <v>1800943.5055069162</v>
      </c>
      <c r="H111" s="31">
        <f t="shared" ca="1" si="23"/>
        <v>336.82470081574087</v>
      </c>
      <c r="I111" s="67">
        <f t="shared" si="20"/>
        <v>29</v>
      </c>
      <c r="J111" s="39"/>
      <c r="K111" s="21">
        <f t="shared" si="24"/>
        <v>0</v>
      </c>
      <c r="L111" s="96">
        <f t="shared" ca="1" si="14"/>
        <v>18484</v>
      </c>
      <c r="M111" s="3">
        <f>SUM($J$21:J111)</f>
        <v>60</v>
      </c>
      <c r="N111" s="3">
        <f>COUNT($B$21:B111)</f>
        <v>91</v>
      </c>
      <c r="O111" s="3">
        <f t="shared" si="21"/>
        <v>151</v>
      </c>
      <c r="P111" s="12"/>
      <c r="Q111" s="14"/>
    </row>
    <row r="112" spans="1:17" s="3" customFormat="1" ht="14.5" x14ac:dyDescent="0.35">
      <c r="A112" s="44">
        <f t="shared" ca="1" si="22"/>
        <v>48648</v>
      </c>
      <c r="B112" s="29">
        <v>92</v>
      </c>
      <c r="C112" s="30">
        <f t="shared" ca="1" si="15"/>
        <v>10005.241697260646</v>
      </c>
      <c r="D112" s="21">
        <f t="shared" ca="1" si="16"/>
        <v>5402.8305165207485</v>
      </c>
      <c r="E112" s="21">
        <f t="shared" ca="1" si="17"/>
        <v>864.45288264331975</v>
      </c>
      <c r="F112" s="21">
        <f t="shared" ca="1" si="18"/>
        <v>1874.5948911081271</v>
      </c>
      <c r="G112" s="87">
        <f t="shared" ca="1" si="19"/>
        <v>1800943.5055069162</v>
      </c>
      <c r="H112" s="31">
        <f t="shared" ca="1" si="23"/>
        <v>336.82470081574087</v>
      </c>
      <c r="I112" s="67">
        <f t="shared" si="20"/>
        <v>28</v>
      </c>
      <c r="J112" s="39"/>
      <c r="K112" s="21">
        <f t="shared" si="24"/>
        <v>0</v>
      </c>
      <c r="L112" s="96">
        <f t="shared" ca="1" si="14"/>
        <v>18484</v>
      </c>
      <c r="M112" s="3">
        <f>SUM($J$21:J112)</f>
        <v>60</v>
      </c>
      <c r="N112" s="3">
        <f>COUNT($B$21:B112)</f>
        <v>92</v>
      </c>
      <c r="O112" s="3">
        <f t="shared" si="21"/>
        <v>152</v>
      </c>
      <c r="P112" s="12"/>
      <c r="Q112" s="13"/>
    </row>
    <row r="113" spans="1:17" s="3" customFormat="1" ht="14.5" x14ac:dyDescent="0.35">
      <c r="A113" s="44">
        <f t="shared" ca="1" si="22"/>
        <v>48679</v>
      </c>
      <c r="B113" s="29">
        <v>93</v>
      </c>
      <c r="C113" s="30">
        <f t="shared" ca="1" si="15"/>
        <v>10005.241697260646</v>
      </c>
      <c r="D113" s="21">
        <f t="shared" ca="1" si="16"/>
        <v>5402.8305165207485</v>
      </c>
      <c r="E113" s="21">
        <f t="shared" ca="1" si="17"/>
        <v>864.45288264331975</v>
      </c>
      <c r="F113" s="21">
        <f t="shared" ca="1" si="18"/>
        <v>1874.5948911081271</v>
      </c>
      <c r="G113" s="87">
        <f t="shared" ca="1" si="19"/>
        <v>1800943.5055069162</v>
      </c>
      <c r="H113" s="31">
        <f t="shared" ca="1" si="23"/>
        <v>336.82470081574087</v>
      </c>
      <c r="I113" s="67">
        <f t="shared" si="20"/>
        <v>27</v>
      </c>
      <c r="J113" s="39"/>
      <c r="K113" s="21">
        <f t="shared" si="24"/>
        <v>0</v>
      </c>
      <c r="L113" s="96">
        <f t="shared" ca="1" si="14"/>
        <v>18484</v>
      </c>
      <c r="M113" s="3">
        <f>SUM($J$21:J113)</f>
        <v>60</v>
      </c>
      <c r="N113" s="3">
        <f>COUNT($B$21:B113)</f>
        <v>93</v>
      </c>
      <c r="O113" s="3">
        <f t="shared" si="21"/>
        <v>153</v>
      </c>
      <c r="P113" s="12"/>
      <c r="Q113" s="32"/>
    </row>
    <row r="114" spans="1:17" s="3" customFormat="1" ht="14.5" x14ac:dyDescent="0.35">
      <c r="A114" s="44">
        <f t="shared" ca="1" si="22"/>
        <v>48709</v>
      </c>
      <c r="B114" s="29">
        <v>94</v>
      </c>
      <c r="C114" s="30">
        <f t="shared" ca="1" si="15"/>
        <v>10005.241697260646</v>
      </c>
      <c r="D114" s="21">
        <f t="shared" ca="1" si="16"/>
        <v>5402.8305165207485</v>
      </c>
      <c r="E114" s="21">
        <f t="shared" ca="1" si="17"/>
        <v>864.45288264331975</v>
      </c>
      <c r="F114" s="21">
        <f t="shared" ca="1" si="18"/>
        <v>1874.5948911081271</v>
      </c>
      <c r="G114" s="87">
        <f t="shared" ca="1" si="19"/>
        <v>1800943.5055069162</v>
      </c>
      <c r="H114" s="31">
        <f t="shared" ca="1" si="23"/>
        <v>336.82470081574087</v>
      </c>
      <c r="I114" s="67">
        <f t="shared" si="20"/>
        <v>26</v>
      </c>
      <c r="J114" s="39"/>
      <c r="K114" s="21">
        <f t="shared" si="24"/>
        <v>0</v>
      </c>
      <c r="L114" s="96">
        <f t="shared" ca="1" si="14"/>
        <v>18484</v>
      </c>
      <c r="M114" s="3">
        <f>SUM($J$21:J114)</f>
        <v>60</v>
      </c>
      <c r="N114" s="3">
        <f>COUNT($B$21:B114)</f>
        <v>94</v>
      </c>
      <c r="O114" s="3">
        <f t="shared" si="21"/>
        <v>154</v>
      </c>
      <c r="P114" s="12"/>
    </row>
    <row r="115" spans="1:17" s="3" customFormat="1" ht="14.5" x14ac:dyDescent="0.35">
      <c r="A115" s="44">
        <f t="shared" ca="1" si="22"/>
        <v>48740</v>
      </c>
      <c r="B115" s="29">
        <v>95</v>
      </c>
      <c r="C115" s="30">
        <f t="shared" ca="1" si="15"/>
        <v>10005.241697260646</v>
      </c>
      <c r="D115" s="21">
        <f t="shared" ca="1" si="16"/>
        <v>5402.8305165207485</v>
      </c>
      <c r="E115" s="21">
        <f t="shared" ca="1" si="17"/>
        <v>864.45288264331975</v>
      </c>
      <c r="F115" s="21">
        <f t="shared" ca="1" si="18"/>
        <v>1874.5948911081271</v>
      </c>
      <c r="G115" s="87">
        <f t="shared" ca="1" si="19"/>
        <v>1800943.5055069162</v>
      </c>
      <c r="H115" s="31">
        <f t="shared" ca="1" si="23"/>
        <v>336.82470081574087</v>
      </c>
      <c r="I115" s="67">
        <f t="shared" si="20"/>
        <v>25</v>
      </c>
      <c r="J115" s="39"/>
      <c r="K115" s="21">
        <f t="shared" si="24"/>
        <v>0</v>
      </c>
      <c r="L115" s="96">
        <f t="shared" ca="1" si="14"/>
        <v>18484</v>
      </c>
      <c r="M115" s="3">
        <f>SUM($J$21:J115)</f>
        <v>60</v>
      </c>
      <c r="N115" s="3">
        <f>COUNT($B$21:B115)</f>
        <v>95</v>
      </c>
      <c r="O115" s="3">
        <f t="shared" si="21"/>
        <v>155</v>
      </c>
      <c r="P115" s="12"/>
    </row>
    <row r="116" spans="1:17" s="3" customFormat="1" ht="14.5" x14ac:dyDescent="0.35">
      <c r="A116" s="44">
        <f t="shared" ca="1" si="22"/>
        <v>48770</v>
      </c>
      <c r="B116" s="29">
        <v>96</v>
      </c>
      <c r="C116" s="30">
        <f t="shared" ca="1" si="15"/>
        <v>10405.451365151072</v>
      </c>
      <c r="D116" s="21">
        <f t="shared" ca="1" si="16"/>
        <v>5618.9437371815784</v>
      </c>
      <c r="E116" s="21">
        <f t="shared" ca="1" si="17"/>
        <v>899.03099794905256</v>
      </c>
      <c r="F116" s="21">
        <f t="shared" ca="1" si="18"/>
        <v>1949.5786867524523</v>
      </c>
      <c r="G116" s="87">
        <f t="shared" ca="1" si="19"/>
        <v>1872981.2457271928</v>
      </c>
      <c r="H116" s="31">
        <f t="shared" ca="1" si="23"/>
        <v>350.29768884837051</v>
      </c>
      <c r="I116" s="67">
        <f t="shared" si="20"/>
        <v>24</v>
      </c>
      <c r="J116" s="39"/>
      <c r="K116" s="21">
        <f t="shared" si="24"/>
        <v>0</v>
      </c>
      <c r="L116" s="96">
        <f t="shared" ca="1" si="14"/>
        <v>19224</v>
      </c>
      <c r="M116" s="3">
        <f>SUM($J$21:J116)</f>
        <v>60</v>
      </c>
      <c r="N116" s="3">
        <f>COUNT($B$21:B116)</f>
        <v>96</v>
      </c>
      <c r="O116" s="3">
        <f t="shared" si="21"/>
        <v>156</v>
      </c>
      <c r="P116" s="12"/>
    </row>
    <row r="117" spans="1:17" s="3" customFormat="1" ht="14.5" x14ac:dyDescent="0.35">
      <c r="A117" s="44">
        <f t="shared" ca="1" si="22"/>
        <v>48801</v>
      </c>
      <c r="B117" s="29">
        <v>97</v>
      </c>
      <c r="C117" s="30">
        <f t="shared" ca="1" si="15"/>
        <v>10405.451365151072</v>
      </c>
      <c r="D117" s="21">
        <f t="shared" ca="1" si="16"/>
        <v>5618.9437371815784</v>
      </c>
      <c r="E117" s="21">
        <f t="shared" ca="1" si="17"/>
        <v>899.03099794905256</v>
      </c>
      <c r="F117" s="21">
        <f t="shared" ca="1" si="18"/>
        <v>1949.5786867524523</v>
      </c>
      <c r="G117" s="87">
        <f t="shared" ca="1" si="19"/>
        <v>1872981.2457271928</v>
      </c>
      <c r="H117" s="31">
        <f t="shared" ca="1" si="23"/>
        <v>350.29768884837051</v>
      </c>
      <c r="I117" s="67">
        <f t="shared" si="20"/>
        <v>23</v>
      </c>
      <c r="J117" s="39"/>
      <c r="K117" s="21">
        <f t="shared" si="24"/>
        <v>0</v>
      </c>
      <c r="L117" s="96">
        <f t="shared" ca="1" si="14"/>
        <v>19224</v>
      </c>
      <c r="M117" s="3">
        <f>SUM($J$21:J117)</f>
        <v>60</v>
      </c>
      <c r="N117" s="3">
        <f>COUNT($B$21:B117)</f>
        <v>97</v>
      </c>
      <c r="O117" s="3">
        <f t="shared" si="21"/>
        <v>157</v>
      </c>
      <c r="P117" s="12"/>
    </row>
    <row r="118" spans="1:17" s="3" customFormat="1" ht="14.5" x14ac:dyDescent="0.35">
      <c r="A118" s="44">
        <f t="shared" ca="1" si="22"/>
        <v>48832</v>
      </c>
      <c r="B118" s="29">
        <v>98</v>
      </c>
      <c r="C118" s="30">
        <f t="shared" ca="1" si="15"/>
        <v>10405.451365151072</v>
      </c>
      <c r="D118" s="21">
        <f t="shared" ca="1" si="16"/>
        <v>5618.9437371815784</v>
      </c>
      <c r="E118" s="21">
        <f t="shared" ca="1" si="17"/>
        <v>899.03099794905256</v>
      </c>
      <c r="F118" s="21">
        <f t="shared" ca="1" si="18"/>
        <v>1949.5786867524523</v>
      </c>
      <c r="G118" s="87">
        <f t="shared" ca="1" si="19"/>
        <v>1872981.2457271928</v>
      </c>
      <c r="H118" s="31">
        <f t="shared" ca="1" si="23"/>
        <v>350.29768884837051</v>
      </c>
      <c r="I118" s="67">
        <f t="shared" si="20"/>
        <v>22</v>
      </c>
      <c r="J118" s="39"/>
      <c r="K118" s="21">
        <f t="shared" si="24"/>
        <v>0</v>
      </c>
      <c r="L118" s="96">
        <f t="shared" ca="1" si="14"/>
        <v>19224</v>
      </c>
      <c r="M118" s="3">
        <f>SUM($J$21:J118)</f>
        <v>60</v>
      </c>
      <c r="N118" s="3">
        <f>COUNT($B$21:B118)</f>
        <v>98</v>
      </c>
      <c r="O118" s="3">
        <f t="shared" si="21"/>
        <v>158</v>
      </c>
      <c r="P118" s="12"/>
    </row>
    <row r="119" spans="1:17" s="3" customFormat="1" ht="14.5" x14ac:dyDescent="0.35">
      <c r="A119" s="44">
        <f t="shared" ca="1" si="22"/>
        <v>48862</v>
      </c>
      <c r="B119" s="29">
        <v>99</v>
      </c>
      <c r="C119" s="30">
        <f t="shared" ca="1" si="15"/>
        <v>10405.451365151072</v>
      </c>
      <c r="D119" s="21">
        <f t="shared" ca="1" si="16"/>
        <v>5618.9437371815784</v>
      </c>
      <c r="E119" s="21">
        <f t="shared" ca="1" si="17"/>
        <v>899.03099794905256</v>
      </c>
      <c r="F119" s="21">
        <f t="shared" ca="1" si="18"/>
        <v>1949.5786867524523</v>
      </c>
      <c r="G119" s="87">
        <f t="shared" ca="1" si="19"/>
        <v>1872981.2457271928</v>
      </c>
      <c r="H119" s="31">
        <f t="shared" ca="1" si="23"/>
        <v>350.29768884837051</v>
      </c>
      <c r="I119" s="67">
        <f t="shared" si="20"/>
        <v>21</v>
      </c>
      <c r="J119" s="39"/>
      <c r="K119" s="21">
        <f t="shared" si="24"/>
        <v>0</v>
      </c>
      <c r="L119" s="96">
        <f t="shared" ca="1" si="14"/>
        <v>19224</v>
      </c>
      <c r="M119" s="3">
        <f>SUM($J$21:J119)</f>
        <v>60</v>
      </c>
      <c r="N119" s="3">
        <f>COUNT($B$21:B119)</f>
        <v>99</v>
      </c>
      <c r="O119" s="3">
        <f t="shared" si="21"/>
        <v>159</v>
      </c>
      <c r="P119" s="12"/>
    </row>
    <row r="120" spans="1:17" s="3" customFormat="1" ht="14.5" x14ac:dyDescent="0.35">
      <c r="A120" s="44">
        <f t="shared" ca="1" si="22"/>
        <v>48893</v>
      </c>
      <c r="B120" s="29">
        <v>100</v>
      </c>
      <c r="C120" s="30">
        <f t="shared" ca="1" si="15"/>
        <v>10405.451365151072</v>
      </c>
      <c r="D120" s="21">
        <f t="shared" ca="1" si="16"/>
        <v>5618.9437371815784</v>
      </c>
      <c r="E120" s="21">
        <f t="shared" ca="1" si="17"/>
        <v>899.03099794905256</v>
      </c>
      <c r="F120" s="21">
        <f t="shared" ca="1" si="18"/>
        <v>1949.5786867524523</v>
      </c>
      <c r="G120" s="87">
        <f t="shared" ca="1" si="19"/>
        <v>1872981.2457271928</v>
      </c>
      <c r="H120" s="31">
        <f t="shared" ca="1" si="23"/>
        <v>350.29768884837051</v>
      </c>
      <c r="I120" s="67">
        <f t="shared" si="20"/>
        <v>20</v>
      </c>
      <c r="J120" s="39"/>
      <c r="K120" s="21">
        <f t="shared" si="24"/>
        <v>0</v>
      </c>
      <c r="L120" s="96">
        <f t="shared" ca="1" si="14"/>
        <v>19224</v>
      </c>
      <c r="M120" s="3">
        <f>SUM($J$21:J120)</f>
        <v>60</v>
      </c>
      <c r="N120" s="3">
        <f>COUNT($B$21:B120)</f>
        <v>100</v>
      </c>
      <c r="O120" s="3">
        <f t="shared" si="21"/>
        <v>160</v>
      </c>
      <c r="P120" s="12"/>
    </row>
    <row r="121" spans="1:17" s="3" customFormat="1" ht="14.5" x14ac:dyDescent="0.35">
      <c r="A121" s="44">
        <f t="shared" ca="1" si="22"/>
        <v>48923</v>
      </c>
      <c r="B121" s="29">
        <v>101</v>
      </c>
      <c r="C121" s="30">
        <f t="shared" ca="1" si="15"/>
        <v>10405.451365151072</v>
      </c>
      <c r="D121" s="21">
        <f t="shared" ca="1" si="16"/>
        <v>5618.9437371815784</v>
      </c>
      <c r="E121" s="21">
        <f t="shared" ca="1" si="17"/>
        <v>899.03099794905256</v>
      </c>
      <c r="F121" s="21">
        <f t="shared" ca="1" si="18"/>
        <v>1949.5786867524523</v>
      </c>
      <c r="G121" s="87">
        <f t="shared" ca="1" si="19"/>
        <v>1872981.2457271928</v>
      </c>
      <c r="H121" s="31">
        <f t="shared" ca="1" si="23"/>
        <v>350.29768884837051</v>
      </c>
      <c r="I121" s="67">
        <f t="shared" si="20"/>
        <v>19</v>
      </c>
      <c r="J121" s="39"/>
      <c r="K121" s="21">
        <f t="shared" si="24"/>
        <v>0</v>
      </c>
      <c r="L121" s="96">
        <f t="shared" ca="1" si="14"/>
        <v>19224</v>
      </c>
      <c r="M121" s="3">
        <f>SUM($J$21:J121)</f>
        <v>60</v>
      </c>
      <c r="N121" s="3">
        <f>COUNT($B$21:B121)</f>
        <v>101</v>
      </c>
      <c r="O121" s="3">
        <f t="shared" si="21"/>
        <v>161</v>
      </c>
      <c r="P121" s="12"/>
    </row>
    <row r="122" spans="1:17" s="3" customFormat="1" ht="14.5" x14ac:dyDescent="0.35">
      <c r="A122" s="44">
        <f t="shared" ca="1" si="22"/>
        <v>48954</v>
      </c>
      <c r="B122" s="29">
        <v>102</v>
      </c>
      <c r="C122" s="30">
        <f t="shared" ca="1" si="15"/>
        <v>10821.669419757116</v>
      </c>
      <c r="D122" s="21">
        <f t="shared" ca="1" si="16"/>
        <v>5843.7014866688423</v>
      </c>
      <c r="E122" s="21">
        <f t="shared" ca="1" si="17"/>
        <v>934.99223786701475</v>
      </c>
      <c r="F122" s="21">
        <f t="shared" ca="1" si="18"/>
        <v>2027.5618342225512</v>
      </c>
      <c r="G122" s="87">
        <f t="shared" ca="1" si="19"/>
        <v>1947900.4955562807</v>
      </c>
      <c r="H122" s="31">
        <f t="shared" ca="1" si="23"/>
        <v>364.30959640230532</v>
      </c>
      <c r="I122" s="67">
        <f t="shared" si="20"/>
        <v>18</v>
      </c>
      <c r="J122" s="39"/>
      <c r="K122" s="21">
        <f t="shared" si="24"/>
        <v>0</v>
      </c>
      <c r="L122" s="96">
        <f t="shared" ca="1" si="14"/>
        <v>19993</v>
      </c>
      <c r="M122" s="3">
        <f>SUM($J$21:J122)</f>
        <v>60</v>
      </c>
      <c r="N122" s="3">
        <f>COUNT($B$21:B122)</f>
        <v>102</v>
      </c>
      <c r="O122" s="3">
        <f t="shared" si="21"/>
        <v>162</v>
      </c>
      <c r="P122" s="12"/>
    </row>
    <row r="123" spans="1:17" s="3" customFormat="1" ht="14.5" x14ac:dyDescent="0.35">
      <c r="A123" s="44">
        <f t="shared" ca="1" si="22"/>
        <v>48985</v>
      </c>
      <c r="B123" s="29">
        <v>103</v>
      </c>
      <c r="C123" s="30">
        <f t="shared" ca="1" si="15"/>
        <v>10821.669419757116</v>
      </c>
      <c r="D123" s="21">
        <f t="shared" ca="1" si="16"/>
        <v>5843.7014866688423</v>
      </c>
      <c r="E123" s="21">
        <f t="shared" ca="1" si="17"/>
        <v>934.99223786701475</v>
      </c>
      <c r="F123" s="21">
        <f t="shared" ca="1" si="18"/>
        <v>2027.5618342225512</v>
      </c>
      <c r="G123" s="87">
        <f t="shared" ca="1" si="19"/>
        <v>1947900.4955562807</v>
      </c>
      <c r="H123" s="31">
        <f t="shared" ca="1" si="23"/>
        <v>364.30959640230532</v>
      </c>
      <c r="I123" s="67">
        <f t="shared" si="20"/>
        <v>17</v>
      </c>
      <c r="J123" s="39"/>
      <c r="K123" s="21">
        <f t="shared" si="24"/>
        <v>0</v>
      </c>
      <c r="L123" s="96">
        <f t="shared" ca="1" si="14"/>
        <v>19993</v>
      </c>
      <c r="M123" s="3">
        <f>SUM($J$21:J123)</f>
        <v>60</v>
      </c>
      <c r="N123" s="3">
        <f>COUNT($B$21:B123)</f>
        <v>103</v>
      </c>
      <c r="O123" s="3">
        <f t="shared" si="21"/>
        <v>163</v>
      </c>
      <c r="P123" s="12"/>
    </row>
    <row r="124" spans="1:17" s="3" customFormat="1" ht="14.5" x14ac:dyDescent="0.35">
      <c r="A124" s="44">
        <f t="shared" ca="1" si="22"/>
        <v>49013</v>
      </c>
      <c r="B124" s="29">
        <v>104</v>
      </c>
      <c r="C124" s="30">
        <f t="shared" ca="1" si="15"/>
        <v>10821.669419757116</v>
      </c>
      <c r="D124" s="21">
        <f t="shared" ca="1" si="16"/>
        <v>5843.7014866688423</v>
      </c>
      <c r="E124" s="21">
        <f t="shared" ca="1" si="17"/>
        <v>934.99223786701475</v>
      </c>
      <c r="F124" s="21">
        <f t="shared" ca="1" si="18"/>
        <v>2027.5618342225512</v>
      </c>
      <c r="G124" s="87">
        <f t="shared" ca="1" si="19"/>
        <v>1947900.4955562807</v>
      </c>
      <c r="H124" s="31">
        <f t="shared" ca="1" si="23"/>
        <v>364.30959640230532</v>
      </c>
      <c r="I124" s="67">
        <f t="shared" si="20"/>
        <v>16</v>
      </c>
      <c r="J124" s="39"/>
      <c r="K124" s="21">
        <f t="shared" si="24"/>
        <v>0</v>
      </c>
      <c r="L124" s="96">
        <f t="shared" ca="1" si="14"/>
        <v>19993</v>
      </c>
      <c r="M124" s="3">
        <f>SUM($J$21:J124)</f>
        <v>60</v>
      </c>
      <c r="N124" s="3">
        <f>COUNT($B$21:B124)</f>
        <v>104</v>
      </c>
      <c r="O124" s="3">
        <f t="shared" si="21"/>
        <v>164</v>
      </c>
      <c r="P124" s="12"/>
    </row>
    <row r="125" spans="1:17" s="3" customFormat="1" ht="14.5" x14ac:dyDescent="0.35">
      <c r="A125" s="44">
        <f t="shared" ca="1" si="22"/>
        <v>49044</v>
      </c>
      <c r="B125" s="29">
        <v>105</v>
      </c>
      <c r="C125" s="30">
        <f t="shared" ca="1" si="15"/>
        <v>10821.669419757116</v>
      </c>
      <c r="D125" s="21">
        <f t="shared" ca="1" si="16"/>
        <v>5843.7014866688423</v>
      </c>
      <c r="E125" s="21">
        <f t="shared" ca="1" si="17"/>
        <v>934.99223786701475</v>
      </c>
      <c r="F125" s="21">
        <f t="shared" ca="1" si="18"/>
        <v>2027.5618342225512</v>
      </c>
      <c r="G125" s="87">
        <f t="shared" ca="1" si="19"/>
        <v>1947900.4955562807</v>
      </c>
      <c r="H125" s="31">
        <f t="shared" ca="1" si="23"/>
        <v>364.30959640230532</v>
      </c>
      <c r="I125" s="67">
        <f t="shared" si="20"/>
        <v>15</v>
      </c>
      <c r="J125" s="39"/>
      <c r="K125" s="21">
        <f t="shared" si="24"/>
        <v>0</v>
      </c>
      <c r="L125" s="96">
        <f t="shared" ca="1" si="14"/>
        <v>19993</v>
      </c>
      <c r="M125" s="3">
        <f>SUM($J$21:J125)</f>
        <v>60</v>
      </c>
      <c r="N125" s="3">
        <f>COUNT($B$21:B125)</f>
        <v>105</v>
      </c>
      <c r="O125" s="3">
        <f t="shared" si="21"/>
        <v>165</v>
      </c>
      <c r="P125" s="12"/>
    </row>
    <row r="126" spans="1:17" s="3" customFormat="1" ht="14.5" x14ac:dyDescent="0.35">
      <c r="A126" s="44">
        <f t="shared" ca="1" si="22"/>
        <v>49074</v>
      </c>
      <c r="B126" s="29">
        <v>106</v>
      </c>
      <c r="C126" s="30">
        <f t="shared" ca="1" si="15"/>
        <v>10821.669419757116</v>
      </c>
      <c r="D126" s="21">
        <f t="shared" ca="1" si="16"/>
        <v>5843.7014866688423</v>
      </c>
      <c r="E126" s="21">
        <f t="shared" ca="1" si="17"/>
        <v>934.99223786701475</v>
      </c>
      <c r="F126" s="21">
        <f t="shared" ca="1" si="18"/>
        <v>2027.5618342225512</v>
      </c>
      <c r="G126" s="87">
        <f t="shared" ca="1" si="19"/>
        <v>1947900.4955562807</v>
      </c>
      <c r="H126" s="31">
        <f t="shared" ca="1" si="23"/>
        <v>364.30959640230532</v>
      </c>
      <c r="I126" s="67">
        <f t="shared" si="20"/>
        <v>14</v>
      </c>
      <c r="J126" s="39"/>
      <c r="K126" s="21">
        <f t="shared" si="24"/>
        <v>0</v>
      </c>
      <c r="L126" s="96">
        <f t="shared" ca="1" si="14"/>
        <v>19993</v>
      </c>
      <c r="M126" s="3">
        <f>SUM($J$21:J126)</f>
        <v>60</v>
      </c>
      <c r="N126" s="3">
        <f>COUNT($B$21:B126)</f>
        <v>106</v>
      </c>
      <c r="O126" s="3">
        <f t="shared" si="21"/>
        <v>166</v>
      </c>
      <c r="P126" s="12"/>
    </row>
    <row r="127" spans="1:17" s="3" customFormat="1" ht="14.5" x14ac:dyDescent="0.35">
      <c r="A127" s="44">
        <f t="shared" ca="1" si="22"/>
        <v>49105</v>
      </c>
      <c r="B127" s="29">
        <v>107</v>
      </c>
      <c r="C127" s="30">
        <f t="shared" ca="1" si="15"/>
        <v>10821.669419757116</v>
      </c>
      <c r="D127" s="21">
        <f t="shared" ca="1" si="16"/>
        <v>5843.7014866688423</v>
      </c>
      <c r="E127" s="21">
        <f t="shared" ca="1" si="17"/>
        <v>934.99223786701475</v>
      </c>
      <c r="F127" s="21">
        <f t="shared" ca="1" si="18"/>
        <v>2027.5618342225512</v>
      </c>
      <c r="G127" s="87">
        <f t="shared" ca="1" si="19"/>
        <v>1947900.4955562807</v>
      </c>
      <c r="H127" s="31">
        <f t="shared" ca="1" si="23"/>
        <v>364.30959640230532</v>
      </c>
      <c r="I127" s="67">
        <f t="shared" si="20"/>
        <v>13</v>
      </c>
      <c r="J127" s="39"/>
      <c r="K127" s="21">
        <f t="shared" si="24"/>
        <v>0</v>
      </c>
      <c r="L127" s="96">
        <f t="shared" ca="1" si="14"/>
        <v>19993</v>
      </c>
      <c r="M127" s="3">
        <f>SUM($J$21:J127)</f>
        <v>60</v>
      </c>
      <c r="N127" s="3">
        <f>COUNT($B$21:B127)</f>
        <v>107</v>
      </c>
      <c r="O127" s="3">
        <f t="shared" si="21"/>
        <v>167</v>
      </c>
      <c r="P127" s="12"/>
    </row>
    <row r="128" spans="1:17" s="3" customFormat="1" ht="14.5" x14ac:dyDescent="0.35">
      <c r="A128" s="44">
        <f t="shared" ca="1" si="22"/>
        <v>49135</v>
      </c>
      <c r="B128" s="29">
        <v>108</v>
      </c>
      <c r="C128" s="30">
        <f t="shared" ca="1" si="15"/>
        <v>11254.5361965474</v>
      </c>
      <c r="D128" s="21">
        <f t="shared" ca="1" si="16"/>
        <v>6077.4495461355964</v>
      </c>
      <c r="E128" s="21">
        <f t="shared" ca="1" si="17"/>
        <v>972.3919273816955</v>
      </c>
      <c r="F128" s="21">
        <f t="shared" ca="1" si="18"/>
        <v>2108.6643075914526</v>
      </c>
      <c r="G128" s="87">
        <f t="shared" ca="1" si="19"/>
        <v>2025816.515378532</v>
      </c>
      <c r="H128" s="31">
        <f t="shared" ca="1" si="23"/>
        <v>378.88198025839762</v>
      </c>
      <c r="I128" s="67">
        <f t="shared" si="20"/>
        <v>12</v>
      </c>
      <c r="J128" s="39"/>
      <c r="K128" s="21">
        <f t="shared" si="24"/>
        <v>0</v>
      </c>
      <c r="L128" s="96">
        <f t="shared" ca="1" si="14"/>
        <v>20792</v>
      </c>
      <c r="M128" s="3">
        <f>SUM($J$21:J128)</f>
        <v>60</v>
      </c>
      <c r="N128" s="3">
        <f>COUNT($B$21:B128)</f>
        <v>108</v>
      </c>
      <c r="O128" s="3">
        <f t="shared" si="21"/>
        <v>168</v>
      </c>
      <c r="P128" s="12"/>
    </row>
    <row r="129" spans="1:16" s="3" customFormat="1" ht="14.5" x14ac:dyDescent="0.35">
      <c r="A129" s="44">
        <f t="shared" ca="1" si="22"/>
        <v>49166</v>
      </c>
      <c r="B129" s="29">
        <v>109</v>
      </c>
      <c r="C129" s="30">
        <f t="shared" ca="1" si="15"/>
        <v>11254.5361965474</v>
      </c>
      <c r="D129" s="21">
        <f t="shared" ca="1" si="16"/>
        <v>6077.4495461355964</v>
      </c>
      <c r="E129" s="21">
        <f t="shared" ca="1" si="17"/>
        <v>972.3919273816955</v>
      </c>
      <c r="F129" s="21">
        <f t="shared" ca="1" si="18"/>
        <v>2108.6643075914526</v>
      </c>
      <c r="G129" s="87">
        <f t="shared" ca="1" si="19"/>
        <v>2025816.515378532</v>
      </c>
      <c r="H129" s="31">
        <f t="shared" ca="1" si="23"/>
        <v>378.88198025839762</v>
      </c>
      <c r="I129" s="67">
        <f t="shared" si="20"/>
        <v>11</v>
      </c>
      <c r="J129" s="39"/>
      <c r="K129" s="21">
        <f t="shared" si="24"/>
        <v>0</v>
      </c>
      <c r="L129" s="96">
        <f t="shared" ca="1" si="14"/>
        <v>20792</v>
      </c>
      <c r="M129" s="3">
        <f>SUM($J$21:J129)</f>
        <v>60</v>
      </c>
      <c r="N129" s="3">
        <f>COUNT($B$21:B129)</f>
        <v>109</v>
      </c>
      <c r="O129" s="3">
        <f t="shared" si="21"/>
        <v>169</v>
      </c>
      <c r="P129" s="12"/>
    </row>
    <row r="130" spans="1:16" s="3" customFormat="1" ht="14.5" x14ac:dyDescent="0.35">
      <c r="A130" s="44">
        <f t="shared" ca="1" si="22"/>
        <v>49197</v>
      </c>
      <c r="B130" s="29">
        <v>110</v>
      </c>
      <c r="C130" s="30">
        <f t="shared" ca="1" si="15"/>
        <v>11254.5361965474</v>
      </c>
      <c r="D130" s="21">
        <f t="shared" ca="1" si="16"/>
        <v>6077.4495461355964</v>
      </c>
      <c r="E130" s="21">
        <f t="shared" ca="1" si="17"/>
        <v>972.3919273816955</v>
      </c>
      <c r="F130" s="21">
        <f t="shared" ca="1" si="18"/>
        <v>2108.6643075914526</v>
      </c>
      <c r="G130" s="87">
        <f t="shared" ca="1" si="19"/>
        <v>2025816.515378532</v>
      </c>
      <c r="H130" s="31">
        <f t="shared" ca="1" si="23"/>
        <v>378.88198025839762</v>
      </c>
      <c r="I130" s="67">
        <f t="shared" si="20"/>
        <v>10</v>
      </c>
      <c r="J130" s="39"/>
      <c r="K130" s="21">
        <f t="shared" si="24"/>
        <v>0</v>
      </c>
      <c r="L130" s="96">
        <f t="shared" ca="1" si="14"/>
        <v>20792</v>
      </c>
      <c r="M130" s="3">
        <f>SUM($J$21:J130)</f>
        <v>60</v>
      </c>
      <c r="N130" s="3">
        <f>COUNT($B$21:B130)</f>
        <v>110</v>
      </c>
      <c r="O130" s="3">
        <f t="shared" si="21"/>
        <v>170</v>
      </c>
      <c r="P130" s="12"/>
    </row>
    <row r="131" spans="1:16" s="3" customFormat="1" ht="14.5" x14ac:dyDescent="0.35">
      <c r="A131" s="44">
        <f t="shared" ca="1" si="22"/>
        <v>49227</v>
      </c>
      <c r="B131" s="29">
        <v>111</v>
      </c>
      <c r="C131" s="30">
        <f t="shared" ca="1" si="15"/>
        <v>11254.5361965474</v>
      </c>
      <c r="D131" s="21">
        <f t="shared" ca="1" si="16"/>
        <v>6077.4495461355964</v>
      </c>
      <c r="E131" s="21">
        <f t="shared" ca="1" si="17"/>
        <v>972.3919273816955</v>
      </c>
      <c r="F131" s="21">
        <f t="shared" ca="1" si="18"/>
        <v>2108.6643075914526</v>
      </c>
      <c r="G131" s="87">
        <f t="shared" ca="1" si="19"/>
        <v>2025816.515378532</v>
      </c>
      <c r="H131" s="31">
        <f t="shared" ca="1" si="23"/>
        <v>378.88198025839762</v>
      </c>
      <c r="I131" s="67">
        <f t="shared" si="20"/>
        <v>9</v>
      </c>
      <c r="J131" s="39"/>
      <c r="K131" s="21">
        <f t="shared" si="24"/>
        <v>0</v>
      </c>
      <c r="L131" s="96">
        <f t="shared" ca="1" si="14"/>
        <v>20792</v>
      </c>
      <c r="M131" s="3">
        <f>SUM($J$21:J131)</f>
        <v>60</v>
      </c>
      <c r="N131" s="3">
        <f>COUNT($B$21:B131)</f>
        <v>111</v>
      </c>
      <c r="O131" s="3">
        <f t="shared" si="21"/>
        <v>171</v>
      </c>
      <c r="P131" s="12"/>
    </row>
    <row r="132" spans="1:16" s="3" customFormat="1" ht="14.5" x14ac:dyDescent="0.35">
      <c r="A132" s="44">
        <f t="shared" ca="1" si="22"/>
        <v>49258</v>
      </c>
      <c r="B132" s="29">
        <v>112</v>
      </c>
      <c r="C132" s="30">
        <f t="shared" ca="1" si="15"/>
        <v>11254.5361965474</v>
      </c>
      <c r="D132" s="21">
        <f t="shared" ca="1" si="16"/>
        <v>6077.4495461355964</v>
      </c>
      <c r="E132" s="21">
        <f t="shared" ca="1" si="17"/>
        <v>972.3919273816955</v>
      </c>
      <c r="F132" s="21">
        <f t="shared" ca="1" si="18"/>
        <v>2108.6643075914526</v>
      </c>
      <c r="G132" s="87">
        <f t="shared" ca="1" si="19"/>
        <v>2025816.515378532</v>
      </c>
      <c r="H132" s="31">
        <f t="shared" ca="1" si="23"/>
        <v>378.88198025839762</v>
      </c>
      <c r="I132" s="67">
        <f t="shared" si="20"/>
        <v>8</v>
      </c>
      <c r="J132" s="39"/>
      <c r="K132" s="21">
        <f t="shared" si="24"/>
        <v>0</v>
      </c>
      <c r="L132" s="96">
        <f t="shared" ca="1" si="14"/>
        <v>20792</v>
      </c>
      <c r="M132" s="3">
        <f>SUM($J$21:J132)</f>
        <v>60</v>
      </c>
      <c r="N132" s="3">
        <f>COUNT($B$21:B132)</f>
        <v>112</v>
      </c>
      <c r="O132" s="3">
        <f t="shared" si="21"/>
        <v>172</v>
      </c>
      <c r="P132" s="12"/>
    </row>
    <row r="133" spans="1:16" s="3" customFormat="1" ht="14.5" x14ac:dyDescent="0.35">
      <c r="A133" s="44">
        <f t="shared" ca="1" si="22"/>
        <v>49288</v>
      </c>
      <c r="B133" s="29">
        <v>113</v>
      </c>
      <c r="C133" s="30">
        <f t="shared" ca="1" si="15"/>
        <v>11254.5361965474</v>
      </c>
      <c r="D133" s="21">
        <f t="shared" ca="1" si="16"/>
        <v>6077.4495461355964</v>
      </c>
      <c r="E133" s="21">
        <f t="shared" ca="1" si="17"/>
        <v>972.3919273816955</v>
      </c>
      <c r="F133" s="21">
        <f t="shared" ca="1" si="18"/>
        <v>2108.6643075914526</v>
      </c>
      <c r="G133" s="87">
        <f t="shared" ca="1" si="19"/>
        <v>2025816.515378532</v>
      </c>
      <c r="H133" s="31">
        <f t="shared" ca="1" si="23"/>
        <v>378.88198025839762</v>
      </c>
      <c r="I133" s="67">
        <f t="shared" si="20"/>
        <v>7</v>
      </c>
      <c r="J133" s="39"/>
      <c r="K133" s="21">
        <f t="shared" si="24"/>
        <v>0</v>
      </c>
      <c r="L133" s="96">
        <f t="shared" ca="1" si="14"/>
        <v>20792</v>
      </c>
      <c r="M133" s="3">
        <f>SUM($J$21:J133)</f>
        <v>60</v>
      </c>
      <c r="N133" s="3">
        <f>COUNT($B$21:B133)</f>
        <v>113</v>
      </c>
      <c r="O133" s="3">
        <f t="shared" si="21"/>
        <v>173</v>
      </c>
      <c r="P133" s="12"/>
    </row>
    <row r="134" spans="1:16" s="3" customFormat="1" ht="14.5" x14ac:dyDescent="0.35">
      <c r="A134" s="44">
        <f t="shared" ca="1" si="22"/>
        <v>49319</v>
      </c>
      <c r="B134" s="29">
        <v>114</v>
      </c>
      <c r="C134" s="30">
        <f t="shared" ca="1" si="15"/>
        <v>11704.717644409297</v>
      </c>
      <c r="D134" s="21">
        <f t="shared" ca="1" si="16"/>
        <v>6320.5475279810207</v>
      </c>
      <c r="E134" s="21">
        <f t="shared" ca="1" si="17"/>
        <v>1011.2876044769633</v>
      </c>
      <c r="F134" s="21">
        <f t="shared" ca="1" si="18"/>
        <v>2193.010879895111</v>
      </c>
      <c r="G134" s="87">
        <f t="shared" ca="1" si="19"/>
        <v>2106849.1759936735</v>
      </c>
      <c r="H134" s="31">
        <f t="shared" ca="1" si="23"/>
        <v>394.03725946873357</v>
      </c>
      <c r="I134" s="67">
        <f t="shared" si="20"/>
        <v>6</v>
      </c>
      <c r="J134" s="39"/>
      <c r="K134" s="21">
        <f t="shared" si="24"/>
        <v>0</v>
      </c>
      <c r="L134" s="96">
        <f t="shared" ca="1" si="14"/>
        <v>21624</v>
      </c>
      <c r="M134" s="3">
        <f>SUM($J$21:J134)</f>
        <v>60</v>
      </c>
      <c r="N134" s="3">
        <f>COUNT($B$21:B134)</f>
        <v>114</v>
      </c>
      <c r="O134" s="3">
        <f t="shared" si="21"/>
        <v>174</v>
      </c>
      <c r="P134" s="12"/>
    </row>
    <row r="135" spans="1:16" s="3" customFormat="1" ht="14.5" x14ac:dyDescent="0.35">
      <c r="A135" s="44">
        <f t="shared" ca="1" si="22"/>
        <v>49350</v>
      </c>
      <c r="B135" s="29">
        <v>115</v>
      </c>
      <c r="C135" s="30">
        <f t="shared" ca="1" si="15"/>
        <v>11704.717644409297</v>
      </c>
      <c r="D135" s="21">
        <f t="shared" ca="1" si="16"/>
        <v>6320.5475279810207</v>
      </c>
      <c r="E135" s="21">
        <f t="shared" ca="1" si="17"/>
        <v>1011.2876044769633</v>
      </c>
      <c r="F135" s="21">
        <f t="shared" ca="1" si="18"/>
        <v>2193.010879895111</v>
      </c>
      <c r="G135" s="87">
        <f t="shared" ca="1" si="19"/>
        <v>2106849.1759936735</v>
      </c>
      <c r="H135" s="31">
        <f t="shared" ca="1" si="23"/>
        <v>394.03725946873357</v>
      </c>
      <c r="I135" s="67">
        <f t="shared" si="20"/>
        <v>5</v>
      </c>
      <c r="J135" s="39"/>
      <c r="K135" s="21">
        <f t="shared" si="24"/>
        <v>0</v>
      </c>
      <c r="L135" s="96">
        <f t="shared" ca="1" si="14"/>
        <v>21624</v>
      </c>
      <c r="M135" s="3">
        <f>SUM($J$21:J135)</f>
        <v>60</v>
      </c>
      <c r="N135" s="3">
        <f>COUNT($B$21:B135)</f>
        <v>115</v>
      </c>
      <c r="O135" s="3">
        <f t="shared" si="21"/>
        <v>175</v>
      </c>
      <c r="P135" s="12"/>
    </row>
    <row r="136" spans="1:16" s="3" customFormat="1" ht="14.5" x14ac:dyDescent="0.35">
      <c r="A136" s="44">
        <f t="shared" ca="1" si="22"/>
        <v>49378</v>
      </c>
      <c r="B136" s="29">
        <v>116</v>
      </c>
      <c r="C136" s="30">
        <f t="shared" ca="1" si="15"/>
        <v>11704.717644409297</v>
      </c>
      <c r="D136" s="21">
        <f t="shared" ca="1" si="16"/>
        <v>6320.5475279810207</v>
      </c>
      <c r="E136" s="21">
        <f t="shared" ca="1" si="17"/>
        <v>1011.2876044769633</v>
      </c>
      <c r="F136" s="21">
        <f t="shared" ca="1" si="18"/>
        <v>2193.010879895111</v>
      </c>
      <c r="G136" s="87">
        <f t="shared" ca="1" si="19"/>
        <v>2106849.1759936735</v>
      </c>
      <c r="H136" s="31">
        <f t="shared" ca="1" si="23"/>
        <v>394.03725946873357</v>
      </c>
      <c r="I136" s="67">
        <f t="shared" si="20"/>
        <v>4</v>
      </c>
      <c r="J136" s="39"/>
      <c r="K136" s="21">
        <f t="shared" si="24"/>
        <v>0</v>
      </c>
      <c r="L136" s="96">
        <f t="shared" ca="1" si="14"/>
        <v>21624</v>
      </c>
      <c r="M136" s="3">
        <f>SUM($J$21:J136)</f>
        <v>60</v>
      </c>
      <c r="N136" s="3">
        <f>COUNT($B$21:B136)</f>
        <v>116</v>
      </c>
      <c r="O136" s="3">
        <f t="shared" si="21"/>
        <v>176</v>
      </c>
      <c r="P136" s="12"/>
    </row>
    <row r="137" spans="1:16" s="3" customFormat="1" ht="14.5" x14ac:dyDescent="0.35">
      <c r="A137" s="44">
        <f t="shared" ca="1" si="22"/>
        <v>49409</v>
      </c>
      <c r="B137" s="29">
        <v>117</v>
      </c>
      <c r="C137" s="30">
        <f t="shared" ca="1" si="15"/>
        <v>11704.717644409297</v>
      </c>
      <c r="D137" s="21">
        <f t="shared" ca="1" si="16"/>
        <v>6320.5475279810207</v>
      </c>
      <c r="E137" s="21">
        <f t="shared" ca="1" si="17"/>
        <v>1011.2876044769633</v>
      </c>
      <c r="F137" s="21">
        <f t="shared" ca="1" si="18"/>
        <v>2193.010879895111</v>
      </c>
      <c r="G137" s="87">
        <f t="shared" ca="1" si="19"/>
        <v>2106849.1759936735</v>
      </c>
      <c r="H137" s="31">
        <f t="shared" ca="1" si="23"/>
        <v>394.03725946873357</v>
      </c>
      <c r="I137" s="67">
        <f t="shared" si="20"/>
        <v>3</v>
      </c>
      <c r="J137" s="39"/>
      <c r="K137" s="21">
        <f t="shared" si="24"/>
        <v>0</v>
      </c>
      <c r="L137" s="96">
        <f t="shared" ca="1" si="14"/>
        <v>21624</v>
      </c>
      <c r="M137" s="3">
        <f>SUM($J$21:J137)</f>
        <v>60</v>
      </c>
      <c r="N137" s="3">
        <f>COUNT($B$21:B137)</f>
        <v>117</v>
      </c>
      <c r="O137" s="3">
        <f t="shared" si="21"/>
        <v>177</v>
      </c>
      <c r="P137" s="12"/>
    </row>
    <row r="138" spans="1:16" s="3" customFormat="1" ht="14.5" x14ac:dyDescent="0.35">
      <c r="A138" s="44">
        <f t="shared" ca="1" si="22"/>
        <v>49439</v>
      </c>
      <c r="B138" s="29">
        <v>118</v>
      </c>
      <c r="C138" s="30">
        <f t="shared" ca="1" si="15"/>
        <v>11704.717644409297</v>
      </c>
      <c r="D138" s="21">
        <f t="shared" ca="1" si="16"/>
        <v>6320.5475279810207</v>
      </c>
      <c r="E138" s="21">
        <f t="shared" ca="1" si="17"/>
        <v>1011.2876044769633</v>
      </c>
      <c r="F138" s="21">
        <f t="shared" ca="1" si="18"/>
        <v>2193.010879895111</v>
      </c>
      <c r="G138" s="87">
        <f t="shared" ca="1" si="19"/>
        <v>2106849.1759936735</v>
      </c>
      <c r="H138" s="31">
        <f t="shared" ca="1" si="23"/>
        <v>394.03725946873357</v>
      </c>
      <c r="I138" s="67">
        <f t="shared" si="20"/>
        <v>2</v>
      </c>
      <c r="J138" s="39"/>
      <c r="K138" s="21">
        <f t="shared" si="24"/>
        <v>0</v>
      </c>
      <c r="L138" s="96">
        <f t="shared" ca="1" si="14"/>
        <v>21624</v>
      </c>
      <c r="M138" s="3">
        <f>SUM($J$21:J138)</f>
        <v>60</v>
      </c>
      <c r="N138" s="3">
        <f>COUNT($B$21:B138)</f>
        <v>118</v>
      </c>
      <c r="O138" s="3">
        <f t="shared" si="21"/>
        <v>178</v>
      </c>
      <c r="P138" s="12"/>
    </row>
    <row r="139" spans="1:16" s="3" customFormat="1" ht="14.5" x14ac:dyDescent="0.35">
      <c r="A139" s="44">
        <f t="shared" ca="1" si="22"/>
        <v>49470</v>
      </c>
      <c r="B139" s="29">
        <v>119</v>
      </c>
      <c r="C139" s="30">
        <f t="shared" ca="1" si="15"/>
        <v>11704.717644409297</v>
      </c>
      <c r="D139" s="21">
        <f t="shared" ca="1" si="16"/>
        <v>6320.5475279810207</v>
      </c>
      <c r="E139" s="21">
        <f t="shared" ca="1" si="17"/>
        <v>1011.2876044769633</v>
      </c>
      <c r="F139" s="21">
        <f t="shared" ca="1" si="18"/>
        <v>2193.010879895111</v>
      </c>
      <c r="G139" s="87">
        <f t="shared" ca="1" si="19"/>
        <v>2106849.1759936735</v>
      </c>
      <c r="H139" s="31">
        <f t="shared" ca="1" si="23"/>
        <v>394.03725946873357</v>
      </c>
      <c r="I139" s="67">
        <f t="shared" si="20"/>
        <v>1</v>
      </c>
      <c r="J139" s="39"/>
      <c r="K139" s="21">
        <f t="shared" si="24"/>
        <v>0</v>
      </c>
      <c r="L139" s="96">
        <f t="shared" ca="1" si="14"/>
        <v>21624</v>
      </c>
      <c r="M139" s="3">
        <f>SUM($J$21:J139)</f>
        <v>60</v>
      </c>
      <c r="N139" s="3">
        <f>COUNT($B$21:B139)</f>
        <v>119</v>
      </c>
      <c r="O139" s="3">
        <f t="shared" si="21"/>
        <v>179</v>
      </c>
      <c r="P139" s="12"/>
    </row>
    <row r="140" spans="1:16" s="3" customFormat="1" ht="14.5" x14ac:dyDescent="0.35">
      <c r="A140" s="53">
        <f t="shared" ca="1" si="22"/>
        <v>49500</v>
      </c>
      <c r="B140" s="54">
        <v>120</v>
      </c>
      <c r="C140" s="55">
        <f t="shared" ca="1" si="15"/>
        <v>12172.906350185671</v>
      </c>
      <c r="D140" s="56">
        <f t="shared" ca="1" si="16"/>
        <v>6573.3694291002621</v>
      </c>
      <c r="E140" s="56">
        <f t="shared" ca="1" si="17"/>
        <v>1051.7391086560419</v>
      </c>
      <c r="F140" s="56">
        <f t="shared" ca="1" si="18"/>
        <v>2280.7313150909158</v>
      </c>
      <c r="G140" s="87">
        <f t="shared" ca="1" si="19"/>
        <v>2191123.1430334207</v>
      </c>
      <c r="H140" s="57">
        <f t="shared" ca="1" si="23"/>
        <v>409.79874984748295</v>
      </c>
      <c r="I140" s="77">
        <f t="shared" si="20"/>
        <v>0</v>
      </c>
      <c r="J140" s="58"/>
      <c r="K140" s="56">
        <f t="shared" si="24"/>
        <v>0</v>
      </c>
      <c r="L140" s="97">
        <f t="shared" ca="1" si="14"/>
        <v>22489</v>
      </c>
      <c r="M140" s="3">
        <f>SUM($J$21:J140)</f>
        <v>60</v>
      </c>
      <c r="N140" s="3">
        <f>COUNT($B$21:B140)</f>
        <v>120</v>
      </c>
      <c r="O140" s="3">
        <f t="shared" si="21"/>
        <v>180</v>
      </c>
      <c r="P140" s="12"/>
    </row>
    <row r="141" spans="1:16" s="3" customFormat="1" ht="14.5" x14ac:dyDescent="0.35">
      <c r="A141" s="44">
        <f t="shared" ca="1" si="22"/>
        <v>49531</v>
      </c>
      <c r="B141" s="29">
        <v>121</v>
      </c>
      <c r="C141" s="30">
        <f t="shared" si="15"/>
        <v>0</v>
      </c>
      <c r="D141" s="21">
        <f t="shared" si="16"/>
        <v>0</v>
      </c>
      <c r="E141" s="21">
        <f t="shared" si="17"/>
        <v>0</v>
      </c>
      <c r="F141" s="21">
        <f t="shared" si="18"/>
        <v>0</v>
      </c>
      <c r="G141" s="87">
        <f t="shared" si="19"/>
        <v>0</v>
      </c>
      <c r="H141" s="31">
        <f t="shared" si="23"/>
        <v>0</v>
      </c>
      <c r="I141" s="67">
        <f t="shared" si="20"/>
        <v>0</v>
      </c>
      <c r="J141" s="39"/>
      <c r="K141" s="21">
        <f t="shared" si="24"/>
        <v>0</v>
      </c>
      <c r="L141" s="96">
        <f t="shared" si="14"/>
        <v>0</v>
      </c>
      <c r="M141" s="3">
        <f>SUM($J$21:J141)</f>
        <v>60</v>
      </c>
      <c r="N141" s="3">
        <f>COUNT($B$21:B141)</f>
        <v>121</v>
      </c>
      <c r="O141" s="3">
        <f t="shared" si="21"/>
        <v>181</v>
      </c>
      <c r="P141" s="12"/>
    </row>
    <row r="142" spans="1:16" s="3" customFormat="1" ht="14.5" x14ac:dyDescent="0.35">
      <c r="A142" s="44">
        <f t="shared" ca="1" si="22"/>
        <v>49562</v>
      </c>
      <c r="B142" s="29">
        <v>122</v>
      </c>
      <c r="C142" s="30">
        <f t="shared" si="15"/>
        <v>0</v>
      </c>
      <c r="D142" s="21">
        <f t="shared" si="16"/>
        <v>0</v>
      </c>
      <c r="E142" s="21">
        <f t="shared" si="17"/>
        <v>0</v>
      </c>
      <c r="F142" s="21">
        <f t="shared" si="18"/>
        <v>0</v>
      </c>
      <c r="G142" s="87">
        <f t="shared" si="19"/>
        <v>0</v>
      </c>
      <c r="H142" s="31">
        <f t="shared" si="23"/>
        <v>0</v>
      </c>
      <c r="I142" s="67">
        <f t="shared" si="20"/>
        <v>0</v>
      </c>
      <c r="J142" s="39"/>
      <c r="K142" s="21">
        <f t="shared" si="24"/>
        <v>0</v>
      </c>
      <c r="L142" s="96">
        <f t="shared" si="14"/>
        <v>0</v>
      </c>
      <c r="M142" s="3">
        <f>SUM($J$21:J142)</f>
        <v>60</v>
      </c>
      <c r="N142" s="3">
        <f>COUNT($B$21:B142)</f>
        <v>122</v>
      </c>
      <c r="O142" s="3">
        <f t="shared" si="21"/>
        <v>182</v>
      </c>
      <c r="P142" s="12"/>
    </row>
    <row r="143" spans="1:16" s="3" customFormat="1" ht="14.5" x14ac:dyDescent="0.35">
      <c r="A143" s="44">
        <f t="shared" ca="1" si="22"/>
        <v>49592</v>
      </c>
      <c r="B143" s="29">
        <v>123</v>
      </c>
      <c r="C143" s="30">
        <f t="shared" si="15"/>
        <v>0</v>
      </c>
      <c r="D143" s="21">
        <f t="shared" si="16"/>
        <v>0</v>
      </c>
      <c r="E143" s="21">
        <f t="shared" si="17"/>
        <v>0</v>
      </c>
      <c r="F143" s="21">
        <f t="shared" si="18"/>
        <v>0</v>
      </c>
      <c r="G143" s="87">
        <f t="shared" si="19"/>
        <v>0</v>
      </c>
      <c r="H143" s="31">
        <f t="shared" si="23"/>
        <v>0</v>
      </c>
      <c r="I143" s="67">
        <f t="shared" si="20"/>
        <v>0</v>
      </c>
      <c r="J143" s="39"/>
      <c r="K143" s="21">
        <f t="shared" si="24"/>
        <v>0</v>
      </c>
      <c r="L143" s="96">
        <f t="shared" si="14"/>
        <v>0</v>
      </c>
      <c r="M143" s="3">
        <f>SUM($J$21:J143)</f>
        <v>60</v>
      </c>
      <c r="N143" s="3">
        <f>COUNT($B$21:B143)</f>
        <v>123</v>
      </c>
      <c r="O143" s="3">
        <f t="shared" si="21"/>
        <v>183</v>
      </c>
      <c r="P143" s="12"/>
    </row>
    <row r="144" spans="1:16" s="3" customFormat="1" ht="14.5" x14ac:dyDescent="0.35">
      <c r="A144" s="44">
        <f t="shared" ca="1" si="22"/>
        <v>49623</v>
      </c>
      <c r="B144" s="29">
        <v>124</v>
      </c>
      <c r="C144" s="30">
        <f t="shared" si="15"/>
        <v>0</v>
      </c>
      <c r="D144" s="21">
        <f t="shared" si="16"/>
        <v>0</v>
      </c>
      <c r="E144" s="21">
        <f t="shared" si="17"/>
        <v>0</v>
      </c>
      <c r="F144" s="21">
        <f t="shared" si="18"/>
        <v>0</v>
      </c>
      <c r="G144" s="87">
        <f t="shared" si="19"/>
        <v>0</v>
      </c>
      <c r="H144" s="31">
        <f t="shared" si="23"/>
        <v>0</v>
      </c>
      <c r="I144" s="67">
        <f t="shared" si="20"/>
        <v>0</v>
      </c>
      <c r="J144" s="39"/>
      <c r="K144" s="21">
        <f t="shared" si="24"/>
        <v>0</v>
      </c>
      <c r="L144" s="96">
        <f t="shared" si="14"/>
        <v>0</v>
      </c>
      <c r="M144" s="3">
        <f>SUM($J$21:J144)</f>
        <v>60</v>
      </c>
      <c r="N144" s="3">
        <f>COUNT($B$21:B144)</f>
        <v>124</v>
      </c>
      <c r="O144" s="3">
        <f t="shared" si="21"/>
        <v>184</v>
      </c>
      <c r="P144" s="12"/>
    </row>
    <row r="145" spans="1:16" s="3" customFormat="1" ht="14.5" x14ac:dyDescent="0.35">
      <c r="A145" s="44">
        <f t="shared" ca="1" si="22"/>
        <v>49653</v>
      </c>
      <c r="B145" s="29">
        <v>125</v>
      </c>
      <c r="C145" s="30">
        <f t="shared" si="15"/>
        <v>0</v>
      </c>
      <c r="D145" s="21">
        <f t="shared" si="16"/>
        <v>0</v>
      </c>
      <c r="E145" s="21">
        <f t="shared" si="17"/>
        <v>0</v>
      </c>
      <c r="F145" s="21">
        <f t="shared" si="18"/>
        <v>0</v>
      </c>
      <c r="G145" s="87">
        <f t="shared" si="19"/>
        <v>0</v>
      </c>
      <c r="H145" s="31">
        <f t="shared" si="23"/>
        <v>0</v>
      </c>
      <c r="I145" s="67">
        <f t="shared" si="20"/>
        <v>0</v>
      </c>
      <c r="J145" s="39"/>
      <c r="K145" s="21">
        <f t="shared" si="24"/>
        <v>0</v>
      </c>
      <c r="L145" s="96">
        <f t="shared" si="14"/>
        <v>0</v>
      </c>
      <c r="M145" s="3">
        <f>SUM($J$21:J145)</f>
        <v>60</v>
      </c>
      <c r="N145" s="3">
        <f>COUNT($B$21:B145)</f>
        <v>125</v>
      </c>
      <c r="O145" s="3">
        <f t="shared" si="21"/>
        <v>185</v>
      </c>
      <c r="P145" s="12"/>
    </row>
    <row r="146" spans="1:16" s="3" customFormat="1" ht="14.5" x14ac:dyDescent="0.35">
      <c r="A146" s="44">
        <f t="shared" ca="1" si="22"/>
        <v>49684</v>
      </c>
      <c r="B146" s="29">
        <v>126</v>
      </c>
      <c r="C146" s="30">
        <f t="shared" si="15"/>
        <v>0</v>
      </c>
      <c r="D146" s="21">
        <f t="shared" si="16"/>
        <v>0</v>
      </c>
      <c r="E146" s="21">
        <f t="shared" si="17"/>
        <v>0</v>
      </c>
      <c r="F146" s="21">
        <f t="shared" si="18"/>
        <v>0</v>
      </c>
      <c r="G146" s="87">
        <f t="shared" si="19"/>
        <v>0</v>
      </c>
      <c r="H146" s="31">
        <f t="shared" si="23"/>
        <v>0</v>
      </c>
      <c r="I146" s="67">
        <f t="shared" si="20"/>
        <v>0</v>
      </c>
      <c r="J146" s="39"/>
      <c r="K146" s="21">
        <f t="shared" si="24"/>
        <v>0</v>
      </c>
      <c r="L146" s="96">
        <f t="shared" si="14"/>
        <v>0</v>
      </c>
      <c r="M146" s="3">
        <f>SUM($J$21:J146)</f>
        <v>60</v>
      </c>
      <c r="N146" s="3">
        <f>COUNT($B$21:B146)</f>
        <v>126</v>
      </c>
      <c r="O146" s="3">
        <f t="shared" si="21"/>
        <v>186</v>
      </c>
      <c r="P146" s="12"/>
    </row>
    <row r="147" spans="1:16" s="3" customFormat="1" ht="14.5" x14ac:dyDescent="0.35">
      <c r="A147" s="44">
        <f t="shared" ca="1" si="22"/>
        <v>49715</v>
      </c>
      <c r="B147" s="29">
        <v>127</v>
      </c>
      <c r="C147" s="30">
        <f t="shared" si="15"/>
        <v>0</v>
      </c>
      <c r="D147" s="21">
        <f t="shared" si="16"/>
        <v>0</v>
      </c>
      <c r="E147" s="21">
        <f t="shared" si="17"/>
        <v>0</v>
      </c>
      <c r="F147" s="21">
        <f t="shared" si="18"/>
        <v>0</v>
      </c>
      <c r="G147" s="87">
        <f t="shared" si="19"/>
        <v>0</v>
      </c>
      <c r="H147" s="31">
        <f t="shared" si="23"/>
        <v>0</v>
      </c>
      <c r="I147" s="67">
        <f t="shared" si="20"/>
        <v>0</v>
      </c>
      <c r="J147" s="39"/>
      <c r="K147" s="21">
        <f t="shared" si="24"/>
        <v>0</v>
      </c>
      <c r="L147" s="96">
        <f t="shared" si="14"/>
        <v>0</v>
      </c>
      <c r="M147" s="3">
        <f>SUM($J$21:J147)</f>
        <v>60</v>
      </c>
      <c r="N147" s="3">
        <f>COUNT($B$21:B147)</f>
        <v>127</v>
      </c>
      <c r="O147" s="3">
        <f t="shared" si="21"/>
        <v>187</v>
      </c>
      <c r="P147" s="12"/>
    </row>
    <row r="148" spans="1:16" s="3" customFormat="1" ht="14.5" x14ac:dyDescent="0.35">
      <c r="A148" s="44">
        <f t="shared" ca="1" si="22"/>
        <v>49744</v>
      </c>
      <c r="B148" s="29">
        <v>128</v>
      </c>
      <c r="C148" s="30">
        <f t="shared" si="15"/>
        <v>0</v>
      </c>
      <c r="D148" s="21">
        <f t="shared" si="16"/>
        <v>0</v>
      </c>
      <c r="E148" s="21">
        <f t="shared" si="17"/>
        <v>0</v>
      </c>
      <c r="F148" s="21">
        <f t="shared" si="18"/>
        <v>0</v>
      </c>
      <c r="G148" s="87">
        <f t="shared" si="19"/>
        <v>0</v>
      </c>
      <c r="H148" s="31">
        <f t="shared" si="23"/>
        <v>0</v>
      </c>
      <c r="I148" s="67">
        <f t="shared" si="20"/>
        <v>0</v>
      </c>
      <c r="J148" s="39"/>
      <c r="K148" s="21">
        <f t="shared" si="24"/>
        <v>0</v>
      </c>
      <c r="L148" s="96">
        <f t="shared" si="14"/>
        <v>0</v>
      </c>
      <c r="M148" s="3">
        <f>SUM($J$21:J148)</f>
        <v>60</v>
      </c>
      <c r="N148" s="3">
        <f>COUNT($B$21:B148)</f>
        <v>128</v>
      </c>
      <c r="O148" s="3">
        <f t="shared" si="21"/>
        <v>188</v>
      </c>
      <c r="P148" s="12"/>
    </row>
    <row r="149" spans="1:16" s="3" customFormat="1" ht="14.5" x14ac:dyDescent="0.35">
      <c r="A149" s="44">
        <f t="shared" ca="1" si="22"/>
        <v>49775</v>
      </c>
      <c r="B149" s="29">
        <v>129</v>
      </c>
      <c r="C149" s="30">
        <f t="shared" si="15"/>
        <v>0</v>
      </c>
      <c r="D149" s="21">
        <f t="shared" si="16"/>
        <v>0</v>
      </c>
      <c r="E149" s="21">
        <f t="shared" si="17"/>
        <v>0</v>
      </c>
      <c r="F149" s="21">
        <f t="shared" si="18"/>
        <v>0</v>
      </c>
      <c r="G149" s="87">
        <f t="shared" si="19"/>
        <v>0</v>
      </c>
      <c r="H149" s="31">
        <f t="shared" si="23"/>
        <v>0</v>
      </c>
      <c r="I149" s="67">
        <f t="shared" si="20"/>
        <v>0</v>
      </c>
      <c r="J149" s="39"/>
      <c r="K149" s="21">
        <f t="shared" si="24"/>
        <v>0</v>
      </c>
      <c r="L149" s="96">
        <f t="shared" si="14"/>
        <v>0</v>
      </c>
      <c r="M149" s="3">
        <f>SUM($J$21:J149)</f>
        <v>60</v>
      </c>
      <c r="N149" s="3">
        <f>COUNT($B$21:B149)</f>
        <v>129</v>
      </c>
      <c r="O149" s="3">
        <f t="shared" si="21"/>
        <v>189</v>
      </c>
      <c r="P149" s="12"/>
    </row>
    <row r="150" spans="1:16" s="3" customFormat="1" ht="14.5" x14ac:dyDescent="0.35">
      <c r="A150" s="44">
        <f t="shared" ca="1" si="22"/>
        <v>49805</v>
      </c>
      <c r="B150" s="29">
        <v>130</v>
      </c>
      <c r="C150" s="30">
        <f t="shared" si="15"/>
        <v>0</v>
      </c>
      <c r="D150" s="21">
        <f t="shared" si="16"/>
        <v>0</v>
      </c>
      <c r="E150" s="21">
        <f t="shared" si="17"/>
        <v>0</v>
      </c>
      <c r="F150" s="21">
        <f t="shared" si="18"/>
        <v>0</v>
      </c>
      <c r="G150" s="87">
        <f t="shared" si="19"/>
        <v>0</v>
      </c>
      <c r="H150" s="31">
        <f t="shared" si="23"/>
        <v>0</v>
      </c>
      <c r="I150" s="67">
        <f t="shared" si="20"/>
        <v>0</v>
      </c>
      <c r="J150" s="39"/>
      <c r="K150" s="21">
        <f t="shared" si="24"/>
        <v>0</v>
      </c>
      <c r="L150" s="96">
        <f t="shared" ref="L150:L200" si="25">ROUNDUP(C150+D150+E150+F150+H150+K150,0)</f>
        <v>0</v>
      </c>
      <c r="M150" s="3">
        <f>SUM($J$21:J150)</f>
        <v>60</v>
      </c>
      <c r="N150" s="3">
        <f>COUNT($B$21:B150)</f>
        <v>130</v>
      </c>
      <c r="O150" s="3">
        <f t="shared" si="21"/>
        <v>190</v>
      </c>
      <c r="P150" s="12"/>
    </row>
    <row r="151" spans="1:16" s="3" customFormat="1" ht="14.5" x14ac:dyDescent="0.35">
      <c r="A151" s="44">
        <f t="shared" ca="1" si="22"/>
        <v>49836</v>
      </c>
      <c r="B151" s="29">
        <v>131</v>
      </c>
      <c r="C151" s="30">
        <f t="shared" ref="C151:C200" si="26">IF(O150&gt;179,0,+G151/$D$8)</f>
        <v>0</v>
      </c>
      <c r="D151" s="21">
        <f t="shared" ref="D151:D200" si="27">IF(O150&gt;179,0,(G151*$D$3))</f>
        <v>0</v>
      </c>
      <c r="E151" s="21">
        <f t="shared" ref="E151:E200" si="28">D151*16%</f>
        <v>0</v>
      </c>
      <c r="F151" s="21">
        <f t="shared" ref="F151:F200" si="29">IF(O150&gt;179,0,((G151/$D$8)+D151+E151)*($D$8)*(0.064%))</f>
        <v>0</v>
      </c>
      <c r="G151" s="87">
        <f t="shared" ref="G151:G200" si="30">IF(O150&gt;179,0,IF(MONTH(A151)=7,G150*1.04,(IF(MONTH(A151)=1,G150*1.04,G150))))</f>
        <v>0</v>
      </c>
      <c r="H151" s="31">
        <f t="shared" si="23"/>
        <v>0</v>
      </c>
      <c r="I151" s="67">
        <f t="shared" ref="I151:I200" si="31">IF(O151&gt;179,0,(180-N151)-(SUM($J$21:$J$200)))</f>
        <v>0</v>
      </c>
      <c r="J151" s="39"/>
      <c r="K151" s="21">
        <f t="shared" si="24"/>
        <v>0</v>
      </c>
      <c r="L151" s="96">
        <f t="shared" si="25"/>
        <v>0</v>
      </c>
      <c r="M151" s="3">
        <f>SUM($J$21:J151)</f>
        <v>60</v>
      </c>
      <c r="N151" s="3">
        <f>COUNT($B$21:B151)</f>
        <v>131</v>
      </c>
      <c r="O151" s="3">
        <f t="shared" ref="O151:O200" si="32">+M151+N151</f>
        <v>191</v>
      </c>
      <c r="P151" s="12"/>
    </row>
    <row r="152" spans="1:16" s="3" customFormat="1" ht="14.5" x14ac:dyDescent="0.35">
      <c r="A152" s="44">
        <f t="shared" ca="1" si="22"/>
        <v>49866</v>
      </c>
      <c r="B152" s="29">
        <v>132</v>
      </c>
      <c r="C152" s="30">
        <f t="shared" si="26"/>
        <v>0</v>
      </c>
      <c r="D152" s="21">
        <f t="shared" si="27"/>
        <v>0</v>
      </c>
      <c r="E152" s="21">
        <f t="shared" si="28"/>
        <v>0</v>
      </c>
      <c r="F152" s="21">
        <f t="shared" si="29"/>
        <v>0</v>
      </c>
      <c r="G152" s="87">
        <f t="shared" si="30"/>
        <v>0</v>
      </c>
      <c r="H152" s="31">
        <f t="shared" si="23"/>
        <v>0</v>
      </c>
      <c r="I152" s="67">
        <f t="shared" si="31"/>
        <v>0</v>
      </c>
      <c r="J152" s="39"/>
      <c r="K152" s="21">
        <f t="shared" si="24"/>
        <v>0</v>
      </c>
      <c r="L152" s="96">
        <f t="shared" si="25"/>
        <v>0</v>
      </c>
      <c r="M152" s="3">
        <f>SUM($J$21:J152)</f>
        <v>60</v>
      </c>
      <c r="N152" s="3">
        <f>COUNT($B$21:B152)</f>
        <v>132</v>
      </c>
      <c r="O152" s="3">
        <f t="shared" si="32"/>
        <v>192</v>
      </c>
      <c r="P152" s="12"/>
    </row>
    <row r="153" spans="1:16" s="3" customFormat="1" ht="14.5" x14ac:dyDescent="0.35">
      <c r="A153" s="44">
        <f t="shared" ref="A153:A200" ca="1" si="33">EDATE(A152,1)</f>
        <v>49897</v>
      </c>
      <c r="B153" s="29">
        <v>133</v>
      </c>
      <c r="C153" s="30">
        <f t="shared" si="26"/>
        <v>0</v>
      </c>
      <c r="D153" s="21">
        <f t="shared" si="27"/>
        <v>0</v>
      </c>
      <c r="E153" s="21">
        <f t="shared" si="28"/>
        <v>0</v>
      </c>
      <c r="F153" s="21">
        <f t="shared" si="29"/>
        <v>0</v>
      </c>
      <c r="G153" s="87">
        <f t="shared" si="30"/>
        <v>0</v>
      </c>
      <c r="H153" s="31">
        <f t="shared" si="23"/>
        <v>0</v>
      </c>
      <c r="I153" s="67">
        <f t="shared" si="31"/>
        <v>0</v>
      </c>
      <c r="J153" s="39"/>
      <c r="K153" s="21">
        <f t="shared" si="24"/>
        <v>0</v>
      </c>
      <c r="L153" s="96">
        <f t="shared" si="25"/>
        <v>0</v>
      </c>
      <c r="M153" s="3">
        <f>SUM($J$21:J153)</f>
        <v>60</v>
      </c>
      <c r="N153" s="3">
        <f>COUNT($B$21:B153)</f>
        <v>133</v>
      </c>
      <c r="O153" s="3">
        <f t="shared" si="32"/>
        <v>193</v>
      </c>
      <c r="P153" s="12"/>
    </row>
    <row r="154" spans="1:16" s="3" customFormat="1" ht="14.5" x14ac:dyDescent="0.35">
      <c r="A154" s="44">
        <f t="shared" ca="1" si="33"/>
        <v>49928</v>
      </c>
      <c r="B154" s="29">
        <v>134</v>
      </c>
      <c r="C154" s="30">
        <f t="shared" si="26"/>
        <v>0</v>
      </c>
      <c r="D154" s="21">
        <f t="shared" si="27"/>
        <v>0</v>
      </c>
      <c r="E154" s="21">
        <f t="shared" si="28"/>
        <v>0</v>
      </c>
      <c r="F154" s="21">
        <f t="shared" si="29"/>
        <v>0</v>
      </c>
      <c r="G154" s="87">
        <f t="shared" si="30"/>
        <v>0</v>
      </c>
      <c r="H154" s="31">
        <f t="shared" si="23"/>
        <v>0</v>
      </c>
      <c r="I154" s="67">
        <f t="shared" si="31"/>
        <v>0</v>
      </c>
      <c r="J154" s="39"/>
      <c r="K154" s="21">
        <f t="shared" si="24"/>
        <v>0</v>
      </c>
      <c r="L154" s="96">
        <f t="shared" si="25"/>
        <v>0</v>
      </c>
      <c r="M154" s="3">
        <f>SUM($J$21:J154)</f>
        <v>60</v>
      </c>
      <c r="N154" s="3">
        <f>COUNT($B$21:B154)</f>
        <v>134</v>
      </c>
      <c r="O154" s="3">
        <f t="shared" si="32"/>
        <v>194</v>
      </c>
      <c r="P154" s="12"/>
    </row>
    <row r="155" spans="1:16" s="3" customFormat="1" ht="14.5" x14ac:dyDescent="0.35">
      <c r="A155" s="44">
        <f t="shared" ca="1" si="33"/>
        <v>49958</v>
      </c>
      <c r="B155" s="29">
        <v>135</v>
      </c>
      <c r="C155" s="30">
        <f t="shared" si="26"/>
        <v>0</v>
      </c>
      <c r="D155" s="21">
        <f t="shared" si="27"/>
        <v>0</v>
      </c>
      <c r="E155" s="21">
        <f t="shared" si="28"/>
        <v>0</v>
      </c>
      <c r="F155" s="21">
        <f t="shared" si="29"/>
        <v>0</v>
      </c>
      <c r="G155" s="87">
        <f t="shared" si="30"/>
        <v>0</v>
      </c>
      <c r="H155" s="31">
        <f t="shared" ref="H155:H200" si="34">(G155*0.00016123)*1.16</f>
        <v>0</v>
      </c>
      <c r="I155" s="67">
        <f t="shared" si="31"/>
        <v>0</v>
      </c>
      <c r="J155" s="39"/>
      <c r="K155" s="21">
        <f t="shared" si="24"/>
        <v>0</v>
      </c>
      <c r="L155" s="96">
        <f t="shared" si="25"/>
        <v>0</v>
      </c>
      <c r="M155" s="3">
        <f>SUM($J$21:J155)</f>
        <v>60</v>
      </c>
      <c r="N155" s="3">
        <f>COUNT($B$21:B155)</f>
        <v>135</v>
      </c>
      <c r="O155" s="3">
        <f t="shared" si="32"/>
        <v>195</v>
      </c>
      <c r="P155" s="12"/>
    </row>
    <row r="156" spans="1:16" s="3" customFormat="1" ht="14.5" x14ac:dyDescent="0.35">
      <c r="A156" s="44">
        <f t="shared" ca="1" si="33"/>
        <v>49989</v>
      </c>
      <c r="B156" s="29">
        <v>136</v>
      </c>
      <c r="C156" s="30">
        <f t="shared" si="26"/>
        <v>0</v>
      </c>
      <c r="D156" s="21">
        <f t="shared" si="27"/>
        <v>0</v>
      </c>
      <c r="E156" s="21">
        <f t="shared" si="28"/>
        <v>0</v>
      </c>
      <c r="F156" s="21">
        <f t="shared" si="29"/>
        <v>0</v>
      </c>
      <c r="G156" s="87">
        <f t="shared" si="30"/>
        <v>0</v>
      </c>
      <c r="H156" s="31">
        <f t="shared" si="34"/>
        <v>0</v>
      </c>
      <c r="I156" s="67">
        <f t="shared" si="31"/>
        <v>0</v>
      </c>
      <c r="J156" s="39"/>
      <c r="K156" s="21">
        <f t="shared" ref="K156:K200" si="35">IF(J156=0,0,(C156+((D156*1)*1.16))*J156)</f>
        <v>0</v>
      </c>
      <c r="L156" s="96">
        <f t="shared" si="25"/>
        <v>0</v>
      </c>
      <c r="M156" s="3">
        <f>SUM($J$21:J156)</f>
        <v>60</v>
      </c>
      <c r="N156" s="3">
        <f>COUNT($B$21:B156)</f>
        <v>136</v>
      </c>
      <c r="O156" s="3">
        <f t="shared" si="32"/>
        <v>196</v>
      </c>
      <c r="P156" s="12"/>
    </row>
    <row r="157" spans="1:16" s="3" customFormat="1" ht="14.5" x14ac:dyDescent="0.35">
      <c r="A157" s="44">
        <f t="shared" ca="1" si="33"/>
        <v>50019</v>
      </c>
      <c r="B157" s="29">
        <v>137</v>
      </c>
      <c r="C157" s="30">
        <f t="shared" si="26"/>
        <v>0</v>
      </c>
      <c r="D157" s="21">
        <f t="shared" si="27"/>
        <v>0</v>
      </c>
      <c r="E157" s="21">
        <f t="shared" si="28"/>
        <v>0</v>
      </c>
      <c r="F157" s="21">
        <f t="shared" si="29"/>
        <v>0</v>
      </c>
      <c r="G157" s="87">
        <f t="shared" si="30"/>
        <v>0</v>
      </c>
      <c r="H157" s="31">
        <f t="shared" si="34"/>
        <v>0</v>
      </c>
      <c r="I157" s="67">
        <f t="shared" si="31"/>
        <v>0</v>
      </c>
      <c r="J157" s="39"/>
      <c r="K157" s="21">
        <f t="shared" si="35"/>
        <v>0</v>
      </c>
      <c r="L157" s="96">
        <f t="shared" si="25"/>
        <v>0</v>
      </c>
      <c r="M157" s="3">
        <f>SUM($J$21:J157)</f>
        <v>60</v>
      </c>
      <c r="N157" s="3">
        <f>COUNT($B$21:B157)</f>
        <v>137</v>
      </c>
      <c r="O157" s="3">
        <f t="shared" si="32"/>
        <v>197</v>
      </c>
      <c r="P157" s="12"/>
    </row>
    <row r="158" spans="1:16" s="3" customFormat="1" ht="14.5" x14ac:dyDescent="0.35">
      <c r="A158" s="44">
        <f t="shared" ca="1" si="33"/>
        <v>50050</v>
      </c>
      <c r="B158" s="29">
        <v>138</v>
      </c>
      <c r="C158" s="30">
        <f t="shared" si="26"/>
        <v>0</v>
      </c>
      <c r="D158" s="21">
        <f t="shared" si="27"/>
        <v>0</v>
      </c>
      <c r="E158" s="21">
        <f t="shared" si="28"/>
        <v>0</v>
      </c>
      <c r="F158" s="21">
        <f t="shared" si="29"/>
        <v>0</v>
      </c>
      <c r="G158" s="87">
        <f t="shared" si="30"/>
        <v>0</v>
      </c>
      <c r="H158" s="31">
        <f t="shared" si="34"/>
        <v>0</v>
      </c>
      <c r="I158" s="67">
        <f t="shared" si="31"/>
        <v>0</v>
      </c>
      <c r="J158" s="39"/>
      <c r="K158" s="21">
        <f t="shared" si="35"/>
        <v>0</v>
      </c>
      <c r="L158" s="96">
        <f t="shared" si="25"/>
        <v>0</v>
      </c>
      <c r="M158" s="3">
        <f>SUM($J$21:J158)</f>
        <v>60</v>
      </c>
      <c r="N158" s="3">
        <f>COUNT($B$21:B158)</f>
        <v>138</v>
      </c>
      <c r="O158" s="3">
        <f t="shared" si="32"/>
        <v>198</v>
      </c>
      <c r="P158" s="12"/>
    </row>
    <row r="159" spans="1:16" s="3" customFormat="1" ht="14.5" x14ac:dyDescent="0.35">
      <c r="A159" s="44">
        <f t="shared" ca="1" si="33"/>
        <v>50081</v>
      </c>
      <c r="B159" s="29">
        <v>139</v>
      </c>
      <c r="C159" s="30">
        <f t="shared" si="26"/>
        <v>0</v>
      </c>
      <c r="D159" s="21">
        <f t="shared" si="27"/>
        <v>0</v>
      </c>
      <c r="E159" s="21">
        <f t="shared" si="28"/>
        <v>0</v>
      </c>
      <c r="F159" s="21">
        <f t="shared" si="29"/>
        <v>0</v>
      </c>
      <c r="G159" s="87">
        <f t="shared" si="30"/>
        <v>0</v>
      </c>
      <c r="H159" s="31">
        <f t="shared" si="34"/>
        <v>0</v>
      </c>
      <c r="I159" s="67">
        <f t="shared" si="31"/>
        <v>0</v>
      </c>
      <c r="J159" s="39"/>
      <c r="K159" s="21">
        <f t="shared" si="35"/>
        <v>0</v>
      </c>
      <c r="L159" s="96">
        <f t="shared" si="25"/>
        <v>0</v>
      </c>
      <c r="M159" s="3">
        <f>SUM($J$21:J159)</f>
        <v>60</v>
      </c>
      <c r="N159" s="3">
        <f>COUNT($B$21:B159)</f>
        <v>139</v>
      </c>
      <c r="O159" s="3">
        <f t="shared" si="32"/>
        <v>199</v>
      </c>
      <c r="P159" s="12"/>
    </row>
    <row r="160" spans="1:16" s="3" customFormat="1" ht="14.5" x14ac:dyDescent="0.35">
      <c r="A160" s="44">
        <f t="shared" ca="1" si="33"/>
        <v>50109</v>
      </c>
      <c r="B160" s="29">
        <v>140</v>
      </c>
      <c r="C160" s="30">
        <f t="shared" si="26"/>
        <v>0</v>
      </c>
      <c r="D160" s="21">
        <f t="shared" si="27"/>
        <v>0</v>
      </c>
      <c r="E160" s="21">
        <f t="shared" si="28"/>
        <v>0</v>
      </c>
      <c r="F160" s="21">
        <f t="shared" si="29"/>
        <v>0</v>
      </c>
      <c r="G160" s="87">
        <f t="shared" si="30"/>
        <v>0</v>
      </c>
      <c r="H160" s="31">
        <f t="shared" si="34"/>
        <v>0</v>
      </c>
      <c r="I160" s="67">
        <f t="shared" si="31"/>
        <v>0</v>
      </c>
      <c r="J160" s="39"/>
      <c r="K160" s="21">
        <f t="shared" si="35"/>
        <v>0</v>
      </c>
      <c r="L160" s="96">
        <f t="shared" si="25"/>
        <v>0</v>
      </c>
      <c r="M160" s="3">
        <f>SUM($J$21:J160)</f>
        <v>60</v>
      </c>
      <c r="N160" s="3">
        <f>COUNT($B$21:B160)</f>
        <v>140</v>
      </c>
      <c r="O160" s="3">
        <f t="shared" si="32"/>
        <v>200</v>
      </c>
      <c r="P160" s="12"/>
    </row>
    <row r="161" spans="1:16" s="3" customFormat="1" ht="14.5" x14ac:dyDescent="0.35">
      <c r="A161" s="44">
        <f t="shared" ca="1" si="33"/>
        <v>50140</v>
      </c>
      <c r="B161" s="29">
        <v>141</v>
      </c>
      <c r="C161" s="30">
        <f t="shared" si="26"/>
        <v>0</v>
      </c>
      <c r="D161" s="21">
        <f t="shared" si="27"/>
        <v>0</v>
      </c>
      <c r="E161" s="21">
        <f t="shared" si="28"/>
        <v>0</v>
      </c>
      <c r="F161" s="21">
        <f t="shared" si="29"/>
        <v>0</v>
      </c>
      <c r="G161" s="87">
        <f t="shared" si="30"/>
        <v>0</v>
      </c>
      <c r="H161" s="31">
        <f t="shared" si="34"/>
        <v>0</v>
      </c>
      <c r="I161" s="67">
        <f t="shared" si="31"/>
        <v>0</v>
      </c>
      <c r="J161" s="39"/>
      <c r="K161" s="21">
        <f t="shared" si="35"/>
        <v>0</v>
      </c>
      <c r="L161" s="96">
        <f t="shared" si="25"/>
        <v>0</v>
      </c>
      <c r="M161" s="3">
        <f>SUM($J$21:J161)</f>
        <v>60</v>
      </c>
      <c r="N161" s="3">
        <f>COUNT($B$21:B161)</f>
        <v>141</v>
      </c>
      <c r="O161" s="3">
        <f t="shared" si="32"/>
        <v>201</v>
      </c>
      <c r="P161" s="12"/>
    </row>
    <row r="162" spans="1:16" s="3" customFormat="1" ht="14.5" x14ac:dyDescent="0.35">
      <c r="A162" s="44">
        <f t="shared" ca="1" si="33"/>
        <v>50170</v>
      </c>
      <c r="B162" s="29">
        <v>142</v>
      </c>
      <c r="C162" s="30">
        <f t="shared" si="26"/>
        <v>0</v>
      </c>
      <c r="D162" s="21">
        <f t="shared" si="27"/>
        <v>0</v>
      </c>
      <c r="E162" s="21">
        <f t="shared" si="28"/>
        <v>0</v>
      </c>
      <c r="F162" s="21">
        <f t="shared" si="29"/>
        <v>0</v>
      </c>
      <c r="G162" s="87">
        <f t="shared" si="30"/>
        <v>0</v>
      </c>
      <c r="H162" s="31">
        <f t="shared" si="34"/>
        <v>0</v>
      </c>
      <c r="I162" s="67">
        <f t="shared" si="31"/>
        <v>0</v>
      </c>
      <c r="J162" s="39"/>
      <c r="K162" s="21">
        <f t="shared" si="35"/>
        <v>0</v>
      </c>
      <c r="L162" s="96">
        <f t="shared" si="25"/>
        <v>0</v>
      </c>
      <c r="M162" s="3">
        <f>SUM($J$21:J162)</f>
        <v>60</v>
      </c>
      <c r="N162" s="3">
        <f>COUNT($B$21:B162)</f>
        <v>142</v>
      </c>
      <c r="O162" s="3">
        <f t="shared" si="32"/>
        <v>202</v>
      </c>
      <c r="P162" s="12"/>
    </row>
    <row r="163" spans="1:16" s="3" customFormat="1" ht="14.5" x14ac:dyDescent="0.35">
      <c r="A163" s="44">
        <f t="shared" ca="1" si="33"/>
        <v>50201</v>
      </c>
      <c r="B163" s="29">
        <v>143</v>
      </c>
      <c r="C163" s="30">
        <f t="shared" si="26"/>
        <v>0</v>
      </c>
      <c r="D163" s="21">
        <f t="shared" si="27"/>
        <v>0</v>
      </c>
      <c r="E163" s="21">
        <f t="shared" si="28"/>
        <v>0</v>
      </c>
      <c r="F163" s="21">
        <f t="shared" si="29"/>
        <v>0</v>
      </c>
      <c r="G163" s="87">
        <f t="shared" si="30"/>
        <v>0</v>
      </c>
      <c r="H163" s="31">
        <f t="shared" si="34"/>
        <v>0</v>
      </c>
      <c r="I163" s="67">
        <f t="shared" si="31"/>
        <v>0</v>
      </c>
      <c r="J163" s="39"/>
      <c r="K163" s="21">
        <f t="shared" si="35"/>
        <v>0</v>
      </c>
      <c r="L163" s="96">
        <f t="shared" si="25"/>
        <v>0</v>
      </c>
      <c r="M163" s="3">
        <f>SUM($J$21:J163)</f>
        <v>60</v>
      </c>
      <c r="N163" s="3">
        <f>COUNT($B$21:B163)</f>
        <v>143</v>
      </c>
      <c r="O163" s="3">
        <f t="shared" si="32"/>
        <v>203</v>
      </c>
      <c r="P163" s="12"/>
    </row>
    <row r="164" spans="1:16" s="59" customFormat="1" ht="14.5" x14ac:dyDescent="0.35">
      <c r="A164" s="44">
        <f t="shared" ca="1" si="33"/>
        <v>50231</v>
      </c>
      <c r="B164" s="89">
        <v>144</v>
      </c>
      <c r="C164" s="30">
        <f t="shared" si="26"/>
        <v>0</v>
      </c>
      <c r="D164" s="21">
        <f t="shared" si="27"/>
        <v>0</v>
      </c>
      <c r="E164" s="21">
        <f t="shared" si="28"/>
        <v>0</v>
      </c>
      <c r="F164" s="21">
        <f t="shared" si="29"/>
        <v>0</v>
      </c>
      <c r="G164" s="90">
        <f t="shared" si="30"/>
        <v>0</v>
      </c>
      <c r="H164" s="31">
        <f t="shared" si="34"/>
        <v>0</v>
      </c>
      <c r="I164" s="67">
        <f t="shared" si="31"/>
        <v>0</v>
      </c>
      <c r="J164" s="91"/>
      <c r="K164" s="21">
        <f t="shared" si="35"/>
        <v>0</v>
      </c>
      <c r="L164" s="96">
        <f t="shared" si="25"/>
        <v>0</v>
      </c>
      <c r="M164" s="59">
        <f>SUM($J$21:J164)</f>
        <v>60</v>
      </c>
      <c r="N164" s="59">
        <f>COUNT($B$21:B164)</f>
        <v>144</v>
      </c>
      <c r="O164" s="59">
        <f t="shared" si="32"/>
        <v>204</v>
      </c>
      <c r="P164" s="52"/>
    </row>
    <row r="165" spans="1:16" s="3" customFormat="1" ht="14.5" x14ac:dyDescent="0.35">
      <c r="A165" s="44">
        <f t="shared" ca="1" si="33"/>
        <v>50262</v>
      </c>
      <c r="B165" s="89">
        <v>145</v>
      </c>
      <c r="C165" s="30">
        <f t="shared" si="26"/>
        <v>0</v>
      </c>
      <c r="D165" s="21">
        <f t="shared" si="27"/>
        <v>0</v>
      </c>
      <c r="E165" s="21">
        <f t="shared" si="28"/>
        <v>0</v>
      </c>
      <c r="F165" s="21">
        <f t="shared" si="29"/>
        <v>0</v>
      </c>
      <c r="G165" s="90">
        <f t="shared" si="30"/>
        <v>0</v>
      </c>
      <c r="H165" s="31">
        <f t="shared" si="34"/>
        <v>0</v>
      </c>
      <c r="I165" s="67">
        <f t="shared" si="31"/>
        <v>0</v>
      </c>
      <c r="J165" s="91"/>
      <c r="K165" s="21">
        <f t="shared" si="35"/>
        <v>0</v>
      </c>
      <c r="L165" s="96">
        <f t="shared" si="25"/>
        <v>0</v>
      </c>
      <c r="M165" s="3">
        <f>SUM($J$21:J165)</f>
        <v>60</v>
      </c>
      <c r="N165" s="3">
        <f>COUNT($B$21:B165)</f>
        <v>145</v>
      </c>
      <c r="O165" s="3">
        <f t="shared" si="32"/>
        <v>205</v>
      </c>
      <c r="P165" s="12"/>
    </row>
    <row r="166" spans="1:16" s="3" customFormat="1" ht="14.5" x14ac:dyDescent="0.35">
      <c r="A166" s="44">
        <f t="shared" ca="1" si="33"/>
        <v>50293</v>
      </c>
      <c r="B166" s="29">
        <v>146</v>
      </c>
      <c r="C166" s="30">
        <f t="shared" si="26"/>
        <v>0</v>
      </c>
      <c r="D166" s="21">
        <f t="shared" si="27"/>
        <v>0</v>
      </c>
      <c r="E166" s="21">
        <f t="shared" si="28"/>
        <v>0</v>
      </c>
      <c r="F166" s="21">
        <f t="shared" si="29"/>
        <v>0</v>
      </c>
      <c r="G166" s="87">
        <f t="shared" si="30"/>
        <v>0</v>
      </c>
      <c r="H166" s="31">
        <f t="shared" si="34"/>
        <v>0</v>
      </c>
      <c r="I166" s="67">
        <f t="shared" si="31"/>
        <v>0</v>
      </c>
      <c r="J166" s="39"/>
      <c r="K166" s="21">
        <f t="shared" si="35"/>
        <v>0</v>
      </c>
      <c r="L166" s="96">
        <f t="shared" si="25"/>
        <v>0</v>
      </c>
      <c r="M166" s="3">
        <f>SUM($J$21:J166)</f>
        <v>60</v>
      </c>
      <c r="N166" s="3">
        <f>COUNT($B$21:B166)</f>
        <v>146</v>
      </c>
      <c r="O166" s="3">
        <f t="shared" si="32"/>
        <v>206</v>
      </c>
      <c r="P166" s="12"/>
    </row>
    <row r="167" spans="1:16" s="3" customFormat="1" ht="14.5" x14ac:dyDescent="0.35">
      <c r="A167" s="44">
        <f t="shared" ca="1" si="33"/>
        <v>50323</v>
      </c>
      <c r="B167" s="29">
        <v>147</v>
      </c>
      <c r="C167" s="30">
        <f t="shared" si="26"/>
        <v>0</v>
      </c>
      <c r="D167" s="21">
        <f t="shared" si="27"/>
        <v>0</v>
      </c>
      <c r="E167" s="21">
        <f t="shared" si="28"/>
        <v>0</v>
      </c>
      <c r="F167" s="21">
        <f t="shared" si="29"/>
        <v>0</v>
      </c>
      <c r="G167" s="87">
        <f t="shared" si="30"/>
        <v>0</v>
      </c>
      <c r="H167" s="31">
        <f t="shared" si="34"/>
        <v>0</v>
      </c>
      <c r="I167" s="67">
        <f t="shared" si="31"/>
        <v>0</v>
      </c>
      <c r="J167" s="39"/>
      <c r="K167" s="21">
        <f t="shared" si="35"/>
        <v>0</v>
      </c>
      <c r="L167" s="96">
        <f t="shared" si="25"/>
        <v>0</v>
      </c>
      <c r="M167" s="3">
        <f>SUM($J$21:J167)</f>
        <v>60</v>
      </c>
      <c r="N167" s="3">
        <f>COUNT($B$21:B167)</f>
        <v>147</v>
      </c>
      <c r="O167" s="3">
        <f t="shared" si="32"/>
        <v>207</v>
      </c>
      <c r="P167" s="12"/>
    </row>
    <row r="168" spans="1:16" s="3" customFormat="1" ht="14.5" x14ac:dyDescent="0.35">
      <c r="A168" s="44">
        <f t="shared" ca="1" si="33"/>
        <v>50354</v>
      </c>
      <c r="B168" s="29">
        <v>148</v>
      </c>
      <c r="C168" s="30">
        <f t="shared" si="26"/>
        <v>0</v>
      </c>
      <c r="D168" s="21">
        <f t="shared" si="27"/>
        <v>0</v>
      </c>
      <c r="E168" s="21">
        <f t="shared" si="28"/>
        <v>0</v>
      </c>
      <c r="F168" s="21">
        <f t="shared" si="29"/>
        <v>0</v>
      </c>
      <c r="G168" s="87">
        <f t="shared" si="30"/>
        <v>0</v>
      </c>
      <c r="H168" s="31">
        <f t="shared" si="34"/>
        <v>0</v>
      </c>
      <c r="I168" s="67">
        <f t="shared" si="31"/>
        <v>0</v>
      </c>
      <c r="J168" s="39"/>
      <c r="K168" s="21">
        <f t="shared" si="35"/>
        <v>0</v>
      </c>
      <c r="L168" s="96">
        <f t="shared" si="25"/>
        <v>0</v>
      </c>
      <c r="M168" s="3">
        <f>SUM($J$21:J168)</f>
        <v>60</v>
      </c>
      <c r="N168" s="3">
        <f>COUNT($B$21:B168)</f>
        <v>148</v>
      </c>
      <c r="O168" s="3">
        <f t="shared" si="32"/>
        <v>208</v>
      </c>
      <c r="P168" s="12"/>
    </row>
    <row r="169" spans="1:16" s="3" customFormat="1" ht="14.5" x14ac:dyDescent="0.35">
      <c r="A169" s="44">
        <f t="shared" ca="1" si="33"/>
        <v>50384</v>
      </c>
      <c r="B169" s="29">
        <v>149</v>
      </c>
      <c r="C169" s="30">
        <f t="shared" si="26"/>
        <v>0</v>
      </c>
      <c r="D169" s="21">
        <f t="shared" si="27"/>
        <v>0</v>
      </c>
      <c r="E169" s="21">
        <f t="shared" si="28"/>
        <v>0</v>
      </c>
      <c r="F169" s="21">
        <f t="shared" si="29"/>
        <v>0</v>
      </c>
      <c r="G169" s="87">
        <f t="shared" si="30"/>
        <v>0</v>
      </c>
      <c r="H169" s="31">
        <f t="shared" si="34"/>
        <v>0</v>
      </c>
      <c r="I169" s="67">
        <f t="shared" si="31"/>
        <v>0</v>
      </c>
      <c r="J169" s="39"/>
      <c r="K169" s="21">
        <f t="shared" si="35"/>
        <v>0</v>
      </c>
      <c r="L169" s="96">
        <f t="shared" si="25"/>
        <v>0</v>
      </c>
      <c r="M169" s="3">
        <f>SUM($J$21:J169)</f>
        <v>60</v>
      </c>
      <c r="N169" s="3">
        <f>COUNT($B$21:B169)</f>
        <v>149</v>
      </c>
      <c r="O169" s="3">
        <f t="shared" si="32"/>
        <v>209</v>
      </c>
      <c r="P169" s="12"/>
    </row>
    <row r="170" spans="1:16" s="3" customFormat="1" ht="14.5" x14ac:dyDescent="0.35">
      <c r="A170" s="44">
        <f t="shared" ca="1" si="33"/>
        <v>50415</v>
      </c>
      <c r="B170" s="29">
        <v>150</v>
      </c>
      <c r="C170" s="30">
        <f t="shared" si="26"/>
        <v>0</v>
      </c>
      <c r="D170" s="21">
        <f t="shared" si="27"/>
        <v>0</v>
      </c>
      <c r="E170" s="21">
        <f t="shared" si="28"/>
        <v>0</v>
      </c>
      <c r="F170" s="21">
        <f t="shared" si="29"/>
        <v>0</v>
      </c>
      <c r="G170" s="87">
        <f t="shared" si="30"/>
        <v>0</v>
      </c>
      <c r="H170" s="31">
        <f t="shared" si="34"/>
        <v>0</v>
      </c>
      <c r="I170" s="67">
        <f t="shared" si="31"/>
        <v>0</v>
      </c>
      <c r="J170" s="39"/>
      <c r="K170" s="21">
        <f t="shared" si="35"/>
        <v>0</v>
      </c>
      <c r="L170" s="96">
        <f t="shared" si="25"/>
        <v>0</v>
      </c>
      <c r="M170" s="3">
        <f>SUM($J$21:J170)</f>
        <v>60</v>
      </c>
      <c r="N170" s="3">
        <f>COUNT($B$21:B170)</f>
        <v>150</v>
      </c>
      <c r="O170" s="3">
        <f t="shared" si="32"/>
        <v>210</v>
      </c>
      <c r="P170" s="12"/>
    </row>
    <row r="171" spans="1:16" s="3" customFormat="1" ht="14.5" x14ac:dyDescent="0.35">
      <c r="A171" s="44">
        <f t="shared" ca="1" si="33"/>
        <v>50446</v>
      </c>
      <c r="B171" s="29">
        <v>151</v>
      </c>
      <c r="C171" s="30">
        <f t="shared" si="26"/>
        <v>0</v>
      </c>
      <c r="D171" s="21">
        <f t="shared" si="27"/>
        <v>0</v>
      </c>
      <c r="E171" s="21">
        <f t="shared" si="28"/>
        <v>0</v>
      </c>
      <c r="F171" s="21">
        <f t="shared" si="29"/>
        <v>0</v>
      </c>
      <c r="G171" s="87">
        <f t="shared" si="30"/>
        <v>0</v>
      </c>
      <c r="H171" s="31">
        <f t="shared" si="34"/>
        <v>0</v>
      </c>
      <c r="I171" s="67">
        <f t="shared" si="31"/>
        <v>0</v>
      </c>
      <c r="J171" s="39"/>
      <c r="K171" s="21">
        <f t="shared" si="35"/>
        <v>0</v>
      </c>
      <c r="L171" s="96">
        <f t="shared" si="25"/>
        <v>0</v>
      </c>
      <c r="M171" s="3">
        <f>SUM($J$21:J171)</f>
        <v>60</v>
      </c>
      <c r="N171" s="3">
        <f>COUNT($B$21:B171)</f>
        <v>151</v>
      </c>
      <c r="O171" s="3">
        <f t="shared" si="32"/>
        <v>211</v>
      </c>
      <c r="P171" s="12"/>
    </row>
    <row r="172" spans="1:16" s="3" customFormat="1" ht="14.5" x14ac:dyDescent="0.35">
      <c r="A172" s="44">
        <f t="shared" ca="1" si="33"/>
        <v>50474</v>
      </c>
      <c r="B172" s="29">
        <v>152</v>
      </c>
      <c r="C172" s="30">
        <f t="shared" si="26"/>
        <v>0</v>
      </c>
      <c r="D172" s="21">
        <f t="shared" si="27"/>
        <v>0</v>
      </c>
      <c r="E172" s="21">
        <f t="shared" si="28"/>
        <v>0</v>
      </c>
      <c r="F172" s="21">
        <f t="shared" si="29"/>
        <v>0</v>
      </c>
      <c r="G172" s="87">
        <f t="shared" si="30"/>
        <v>0</v>
      </c>
      <c r="H172" s="31">
        <f t="shared" si="34"/>
        <v>0</v>
      </c>
      <c r="I172" s="67">
        <f t="shared" si="31"/>
        <v>0</v>
      </c>
      <c r="J172" s="39"/>
      <c r="K172" s="21">
        <f t="shared" si="35"/>
        <v>0</v>
      </c>
      <c r="L172" s="96">
        <f t="shared" si="25"/>
        <v>0</v>
      </c>
      <c r="M172" s="3">
        <f>SUM($J$21:J172)</f>
        <v>60</v>
      </c>
      <c r="N172" s="3">
        <f>COUNT($B$21:B172)</f>
        <v>152</v>
      </c>
      <c r="O172" s="3">
        <f t="shared" si="32"/>
        <v>212</v>
      </c>
      <c r="P172" s="12"/>
    </row>
    <row r="173" spans="1:16" s="3" customFormat="1" ht="14.5" x14ac:dyDescent="0.35">
      <c r="A173" s="44">
        <f t="shared" ca="1" si="33"/>
        <v>50505</v>
      </c>
      <c r="B173" s="29">
        <v>153</v>
      </c>
      <c r="C173" s="30">
        <f t="shared" si="26"/>
        <v>0</v>
      </c>
      <c r="D173" s="21">
        <f t="shared" si="27"/>
        <v>0</v>
      </c>
      <c r="E173" s="21">
        <f t="shared" si="28"/>
        <v>0</v>
      </c>
      <c r="F173" s="21">
        <f t="shared" si="29"/>
        <v>0</v>
      </c>
      <c r="G173" s="87">
        <f t="shared" si="30"/>
        <v>0</v>
      </c>
      <c r="H173" s="31">
        <f t="shared" si="34"/>
        <v>0</v>
      </c>
      <c r="I173" s="67">
        <f t="shared" si="31"/>
        <v>0</v>
      </c>
      <c r="J173" s="39"/>
      <c r="K173" s="21">
        <f t="shared" si="35"/>
        <v>0</v>
      </c>
      <c r="L173" s="96">
        <f t="shared" si="25"/>
        <v>0</v>
      </c>
      <c r="M173" s="3">
        <f>SUM($J$21:J173)</f>
        <v>60</v>
      </c>
      <c r="N173" s="3">
        <f>COUNT($B$21:B173)</f>
        <v>153</v>
      </c>
      <c r="O173" s="3">
        <f t="shared" si="32"/>
        <v>213</v>
      </c>
      <c r="P173" s="12"/>
    </row>
    <row r="174" spans="1:16" s="3" customFormat="1" ht="14.5" x14ac:dyDescent="0.35">
      <c r="A174" s="44">
        <f t="shared" ca="1" si="33"/>
        <v>50535</v>
      </c>
      <c r="B174" s="29">
        <v>154</v>
      </c>
      <c r="C174" s="30">
        <f t="shared" si="26"/>
        <v>0</v>
      </c>
      <c r="D174" s="21">
        <f t="shared" si="27"/>
        <v>0</v>
      </c>
      <c r="E174" s="21">
        <f t="shared" si="28"/>
        <v>0</v>
      </c>
      <c r="F174" s="21">
        <f t="shared" si="29"/>
        <v>0</v>
      </c>
      <c r="G174" s="87">
        <f t="shared" si="30"/>
        <v>0</v>
      </c>
      <c r="H174" s="31">
        <f t="shared" si="34"/>
        <v>0</v>
      </c>
      <c r="I174" s="67">
        <f t="shared" si="31"/>
        <v>0</v>
      </c>
      <c r="J174" s="39"/>
      <c r="K174" s="21">
        <f t="shared" si="35"/>
        <v>0</v>
      </c>
      <c r="L174" s="96">
        <f t="shared" si="25"/>
        <v>0</v>
      </c>
      <c r="M174" s="3">
        <f>SUM($J$21:J174)</f>
        <v>60</v>
      </c>
      <c r="N174" s="3">
        <f>COUNT($B$21:B174)</f>
        <v>154</v>
      </c>
      <c r="O174" s="3">
        <f t="shared" si="32"/>
        <v>214</v>
      </c>
      <c r="P174" s="12"/>
    </row>
    <row r="175" spans="1:16" s="3" customFormat="1" ht="14.5" x14ac:dyDescent="0.35">
      <c r="A175" s="44">
        <f t="shared" ca="1" si="33"/>
        <v>50566</v>
      </c>
      <c r="B175" s="29">
        <v>155</v>
      </c>
      <c r="C175" s="30">
        <f t="shared" si="26"/>
        <v>0</v>
      </c>
      <c r="D175" s="21">
        <f t="shared" si="27"/>
        <v>0</v>
      </c>
      <c r="E175" s="21">
        <f t="shared" si="28"/>
        <v>0</v>
      </c>
      <c r="F175" s="21">
        <f t="shared" si="29"/>
        <v>0</v>
      </c>
      <c r="G175" s="87">
        <f t="shared" si="30"/>
        <v>0</v>
      </c>
      <c r="H175" s="31">
        <f t="shared" si="34"/>
        <v>0</v>
      </c>
      <c r="I175" s="67">
        <f t="shared" si="31"/>
        <v>0</v>
      </c>
      <c r="J175" s="39"/>
      <c r="K175" s="21">
        <f t="shared" si="35"/>
        <v>0</v>
      </c>
      <c r="L175" s="96">
        <f t="shared" si="25"/>
        <v>0</v>
      </c>
      <c r="M175" s="3">
        <f>SUM($J$21:J175)</f>
        <v>60</v>
      </c>
      <c r="N175" s="3">
        <f>COUNT($B$21:B175)</f>
        <v>155</v>
      </c>
      <c r="O175" s="3">
        <f t="shared" si="32"/>
        <v>215</v>
      </c>
      <c r="P175" s="12"/>
    </row>
    <row r="176" spans="1:16" s="3" customFormat="1" ht="14.5" x14ac:dyDescent="0.35">
      <c r="A176" s="44">
        <f t="shared" ca="1" si="33"/>
        <v>50596</v>
      </c>
      <c r="B176" s="29">
        <v>156</v>
      </c>
      <c r="C176" s="30">
        <f t="shared" si="26"/>
        <v>0</v>
      </c>
      <c r="D176" s="21">
        <f t="shared" si="27"/>
        <v>0</v>
      </c>
      <c r="E176" s="21">
        <f t="shared" si="28"/>
        <v>0</v>
      </c>
      <c r="F176" s="21">
        <f t="shared" si="29"/>
        <v>0</v>
      </c>
      <c r="G176" s="87">
        <f t="shared" si="30"/>
        <v>0</v>
      </c>
      <c r="H176" s="31">
        <f t="shared" si="34"/>
        <v>0</v>
      </c>
      <c r="I176" s="67">
        <f t="shared" si="31"/>
        <v>0</v>
      </c>
      <c r="J176" s="39"/>
      <c r="K176" s="21">
        <f t="shared" si="35"/>
        <v>0</v>
      </c>
      <c r="L176" s="96">
        <f t="shared" si="25"/>
        <v>0</v>
      </c>
      <c r="M176" s="3">
        <f>SUM($J$21:J176)</f>
        <v>60</v>
      </c>
      <c r="N176" s="3">
        <f>COUNT($B$21:B176)</f>
        <v>156</v>
      </c>
      <c r="O176" s="3">
        <f t="shared" si="32"/>
        <v>216</v>
      </c>
      <c r="P176" s="12"/>
    </row>
    <row r="177" spans="1:16" s="3" customFormat="1" ht="14.5" x14ac:dyDescent="0.35">
      <c r="A177" s="44">
        <f t="shared" ca="1" si="33"/>
        <v>50627</v>
      </c>
      <c r="B177" s="29">
        <v>157</v>
      </c>
      <c r="C177" s="30">
        <f t="shared" si="26"/>
        <v>0</v>
      </c>
      <c r="D177" s="21">
        <f t="shared" si="27"/>
        <v>0</v>
      </c>
      <c r="E177" s="21">
        <f t="shared" si="28"/>
        <v>0</v>
      </c>
      <c r="F177" s="21">
        <f t="shared" si="29"/>
        <v>0</v>
      </c>
      <c r="G177" s="87">
        <f t="shared" si="30"/>
        <v>0</v>
      </c>
      <c r="H177" s="31">
        <f t="shared" si="34"/>
        <v>0</v>
      </c>
      <c r="I177" s="67">
        <f t="shared" si="31"/>
        <v>0</v>
      </c>
      <c r="J177" s="39"/>
      <c r="K177" s="21">
        <f t="shared" si="35"/>
        <v>0</v>
      </c>
      <c r="L177" s="96">
        <f t="shared" si="25"/>
        <v>0</v>
      </c>
      <c r="M177" s="3">
        <f>SUM($J$21:J177)</f>
        <v>60</v>
      </c>
      <c r="N177" s="3">
        <f>COUNT($B$21:B177)</f>
        <v>157</v>
      </c>
      <c r="O177" s="3">
        <f t="shared" si="32"/>
        <v>217</v>
      </c>
      <c r="P177" s="12"/>
    </row>
    <row r="178" spans="1:16" s="3" customFormat="1" ht="14.5" x14ac:dyDescent="0.35">
      <c r="A178" s="44">
        <f t="shared" ca="1" si="33"/>
        <v>50658</v>
      </c>
      <c r="B178" s="29">
        <v>158</v>
      </c>
      <c r="C178" s="30">
        <f t="shared" si="26"/>
        <v>0</v>
      </c>
      <c r="D178" s="21">
        <f t="shared" si="27"/>
        <v>0</v>
      </c>
      <c r="E178" s="21">
        <f t="shared" si="28"/>
        <v>0</v>
      </c>
      <c r="F178" s="21">
        <f t="shared" si="29"/>
        <v>0</v>
      </c>
      <c r="G178" s="87">
        <f t="shared" si="30"/>
        <v>0</v>
      </c>
      <c r="H178" s="31">
        <f t="shared" si="34"/>
        <v>0</v>
      </c>
      <c r="I178" s="67">
        <f t="shared" si="31"/>
        <v>0</v>
      </c>
      <c r="J178" s="39"/>
      <c r="K178" s="21">
        <f t="shared" si="35"/>
        <v>0</v>
      </c>
      <c r="L178" s="96">
        <f t="shared" si="25"/>
        <v>0</v>
      </c>
      <c r="M178" s="3">
        <f>SUM($J$21:J178)</f>
        <v>60</v>
      </c>
      <c r="N178" s="3">
        <f>COUNT($B$21:B178)</f>
        <v>158</v>
      </c>
      <c r="O178" s="3">
        <f t="shared" si="32"/>
        <v>218</v>
      </c>
      <c r="P178" s="12"/>
    </row>
    <row r="179" spans="1:16" s="3" customFormat="1" ht="14.5" x14ac:dyDescent="0.35">
      <c r="A179" s="44">
        <f t="shared" ca="1" si="33"/>
        <v>50688</v>
      </c>
      <c r="B179" s="29">
        <v>159</v>
      </c>
      <c r="C179" s="30">
        <f t="shared" si="26"/>
        <v>0</v>
      </c>
      <c r="D179" s="21">
        <f t="shared" si="27"/>
        <v>0</v>
      </c>
      <c r="E179" s="21">
        <f t="shared" si="28"/>
        <v>0</v>
      </c>
      <c r="F179" s="21">
        <f t="shared" si="29"/>
        <v>0</v>
      </c>
      <c r="G179" s="87">
        <f t="shared" si="30"/>
        <v>0</v>
      </c>
      <c r="H179" s="31">
        <f t="shared" si="34"/>
        <v>0</v>
      </c>
      <c r="I179" s="67">
        <f t="shared" si="31"/>
        <v>0</v>
      </c>
      <c r="J179" s="39"/>
      <c r="K179" s="21">
        <f t="shared" si="35"/>
        <v>0</v>
      </c>
      <c r="L179" s="96">
        <f t="shared" si="25"/>
        <v>0</v>
      </c>
      <c r="M179" s="3">
        <f>SUM($J$21:J179)</f>
        <v>60</v>
      </c>
      <c r="N179" s="3">
        <f>COUNT($B$21:B179)</f>
        <v>159</v>
      </c>
      <c r="O179" s="3">
        <f t="shared" si="32"/>
        <v>219</v>
      </c>
      <c r="P179" s="12"/>
    </row>
    <row r="180" spans="1:16" s="3" customFormat="1" ht="14.5" x14ac:dyDescent="0.35">
      <c r="A180" s="44">
        <f t="shared" ca="1" si="33"/>
        <v>50719</v>
      </c>
      <c r="B180" s="29">
        <v>160</v>
      </c>
      <c r="C180" s="30">
        <f t="shared" si="26"/>
        <v>0</v>
      </c>
      <c r="D180" s="21">
        <f t="shared" si="27"/>
        <v>0</v>
      </c>
      <c r="E180" s="21">
        <f t="shared" si="28"/>
        <v>0</v>
      </c>
      <c r="F180" s="21">
        <f t="shared" si="29"/>
        <v>0</v>
      </c>
      <c r="G180" s="87">
        <f t="shared" si="30"/>
        <v>0</v>
      </c>
      <c r="H180" s="31">
        <f t="shared" si="34"/>
        <v>0</v>
      </c>
      <c r="I180" s="67">
        <f t="shared" si="31"/>
        <v>0</v>
      </c>
      <c r="J180" s="39"/>
      <c r="K180" s="21">
        <f t="shared" si="35"/>
        <v>0</v>
      </c>
      <c r="L180" s="96">
        <f t="shared" si="25"/>
        <v>0</v>
      </c>
      <c r="M180" s="3">
        <f>SUM($J$21:J180)</f>
        <v>60</v>
      </c>
      <c r="N180" s="3">
        <f>COUNT($B$21:B180)</f>
        <v>160</v>
      </c>
      <c r="O180" s="3">
        <f t="shared" si="32"/>
        <v>220</v>
      </c>
      <c r="P180" s="12"/>
    </row>
    <row r="181" spans="1:16" s="3" customFormat="1" ht="14.5" x14ac:dyDescent="0.35">
      <c r="A181" s="44">
        <f t="shared" ca="1" si="33"/>
        <v>50749</v>
      </c>
      <c r="B181" s="29">
        <v>161</v>
      </c>
      <c r="C181" s="30">
        <f t="shared" si="26"/>
        <v>0</v>
      </c>
      <c r="D181" s="21">
        <f t="shared" si="27"/>
        <v>0</v>
      </c>
      <c r="E181" s="21">
        <f t="shared" si="28"/>
        <v>0</v>
      </c>
      <c r="F181" s="21">
        <f t="shared" si="29"/>
        <v>0</v>
      </c>
      <c r="G181" s="87">
        <f t="shared" si="30"/>
        <v>0</v>
      </c>
      <c r="H181" s="31">
        <f t="shared" si="34"/>
        <v>0</v>
      </c>
      <c r="I181" s="67">
        <f t="shared" si="31"/>
        <v>0</v>
      </c>
      <c r="J181" s="39"/>
      <c r="K181" s="21">
        <f t="shared" si="35"/>
        <v>0</v>
      </c>
      <c r="L181" s="96">
        <f t="shared" si="25"/>
        <v>0</v>
      </c>
      <c r="M181" s="3">
        <f>SUM($J$21:J181)</f>
        <v>60</v>
      </c>
      <c r="N181" s="3">
        <f>COUNT($B$21:B181)</f>
        <v>161</v>
      </c>
      <c r="O181" s="3">
        <f t="shared" si="32"/>
        <v>221</v>
      </c>
      <c r="P181" s="12"/>
    </row>
    <row r="182" spans="1:16" s="3" customFormat="1" ht="14.5" x14ac:dyDescent="0.35">
      <c r="A182" s="44">
        <f t="shared" ca="1" si="33"/>
        <v>50780</v>
      </c>
      <c r="B182" s="29">
        <v>162</v>
      </c>
      <c r="C182" s="30">
        <f t="shared" si="26"/>
        <v>0</v>
      </c>
      <c r="D182" s="21">
        <f t="shared" si="27"/>
        <v>0</v>
      </c>
      <c r="E182" s="21">
        <f t="shared" si="28"/>
        <v>0</v>
      </c>
      <c r="F182" s="21">
        <f t="shared" si="29"/>
        <v>0</v>
      </c>
      <c r="G182" s="87">
        <f t="shared" si="30"/>
        <v>0</v>
      </c>
      <c r="H182" s="31">
        <f t="shared" si="34"/>
        <v>0</v>
      </c>
      <c r="I182" s="67">
        <f t="shared" si="31"/>
        <v>0</v>
      </c>
      <c r="J182" s="39"/>
      <c r="K182" s="21">
        <f t="shared" si="35"/>
        <v>0</v>
      </c>
      <c r="L182" s="96">
        <f t="shared" si="25"/>
        <v>0</v>
      </c>
      <c r="M182" s="3">
        <f>SUM($J$21:J182)</f>
        <v>60</v>
      </c>
      <c r="N182" s="3">
        <f>COUNT($B$21:B182)</f>
        <v>162</v>
      </c>
      <c r="O182" s="3">
        <f t="shared" si="32"/>
        <v>222</v>
      </c>
      <c r="P182" s="12"/>
    </row>
    <row r="183" spans="1:16" s="3" customFormat="1" ht="14.5" x14ac:dyDescent="0.35">
      <c r="A183" s="44">
        <f t="shared" ca="1" si="33"/>
        <v>50811</v>
      </c>
      <c r="B183" s="29">
        <v>163</v>
      </c>
      <c r="C183" s="30">
        <f t="shared" si="26"/>
        <v>0</v>
      </c>
      <c r="D183" s="21">
        <f t="shared" si="27"/>
        <v>0</v>
      </c>
      <c r="E183" s="21">
        <f t="shared" si="28"/>
        <v>0</v>
      </c>
      <c r="F183" s="21">
        <f t="shared" si="29"/>
        <v>0</v>
      </c>
      <c r="G183" s="87">
        <f t="shared" si="30"/>
        <v>0</v>
      </c>
      <c r="H183" s="31">
        <f t="shared" si="34"/>
        <v>0</v>
      </c>
      <c r="I183" s="67">
        <f t="shared" si="31"/>
        <v>0</v>
      </c>
      <c r="J183" s="39"/>
      <c r="K183" s="21">
        <f t="shared" si="35"/>
        <v>0</v>
      </c>
      <c r="L183" s="96">
        <f t="shared" si="25"/>
        <v>0</v>
      </c>
      <c r="M183" s="3">
        <f>SUM($J$21:J183)</f>
        <v>60</v>
      </c>
      <c r="N183" s="3">
        <f>COUNT($B$21:B183)</f>
        <v>163</v>
      </c>
      <c r="O183" s="3">
        <f t="shared" si="32"/>
        <v>223</v>
      </c>
      <c r="P183" s="12"/>
    </row>
    <row r="184" spans="1:16" s="34" customFormat="1" ht="14.5" x14ac:dyDescent="0.35">
      <c r="A184" s="44">
        <f t="shared" ca="1" si="33"/>
        <v>50839</v>
      </c>
      <c r="B184" s="29">
        <v>164</v>
      </c>
      <c r="C184" s="30">
        <f t="shared" si="26"/>
        <v>0</v>
      </c>
      <c r="D184" s="21">
        <f t="shared" si="27"/>
        <v>0</v>
      </c>
      <c r="E184" s="21">
        <f t="shared" si="28"/>
        <v>0</v>
      </c>
      <c r="F184" s="21">
        <f t="shared" si="29"/>
        <v>0</v>
      </c>
      <c r="G184" s="87">
        <f t="shared" si="30"/>
        <v>0</v>
      </c>
      <c r="H184" s="33">
        <f t="shared" si="34"/>
        <v>0</v>
      </c>
      <c r="I184" s="68">
        <f t="shared" si="31"/>
        <v>0</v>
      </c>
      <c r="J184" s="39"/>
      <c r="K184" s="21">
        <f t="shared" si="35"/>
        <v>0</v>
      </c>
      <c r="L184" s="96">
        <f t="shared" si="25"/>
        <v>0</v>
      </c>
      <c r="M184" s="34">
        <f>SUM($J$21:J184)</f>
        <v>60</v>
      </c>
      <c r="N184" s="34">
        <f>COUNT($B$21:B184)</f>
        <v>164</v>
      </c>
      <c r="O184" s="34">
        <f t="shared" si="32"/>
        <v>224</v>
      </c>
      <c r="P184" s="35"/>
    </row>
    <row r="185" spans="1:16" s="34" customFormat="1" ht="14.5" x14ac:dyDescent="0.35">
      <c r="A185" s="44">
        <f t="shared" ca="1" si="33"/>
        <v>50870</v>
      </c>
      <c r="B185" s="29">
        <v>165</v>
      </c>
      <c r="C185" s="30">
        <f t="shared" si="26"/>
        <v>0</v>
      </c>
      <c r="D185" s="21">
        <f t="shared" si="27"/>
        <v>0</v>
      </c>
      <c r="E185" s="21">
        <f t="shared" si="28"/>
        <v>0</v>
      </c>
      <c r="F185" s="21">
        <f t="shared" si="29"/>
        <v>0</v>
      </c>
      <c r="G185" s="87">
        <f t="shared" si="30"/>
        <v>0</v>
      </c>
      <c r="H185" s="33">
        <f t="shared" si="34"/>
        <v>0</v>
      </c>
      <c r="I185" s="68">
        <f t="shared" si="31"/>
        <v>0</v>
      </c>
      <c r="J185" s="39"/>
      <c r="K185" s="21">
        <f t="shared" si="35"/>
        <v>0</v>
      </c>
      <c r="L185" s="96">
        <f t="shared" si="25"/>
        <v>0</v>
      </c>
      <c r="M185" s="34">
        <f>SUM($J$21:J185)</f>
        <v>60</v>
      </c>
      <c r="N185" s="34">
        <f>COUNT($B$21:B185)</f>
        <v>165</v>
      </c>
      <c r="O185" s="34">
        <f t="shared" si="32"/>
        <v>225</v>
      </c>
      <c r="P185" s="35"/>
    </row>
    <row r="186" spans="1:16" s="34" customFormat="1" ht="14.5" x14ac:dyDescent="0.35">
      <c r="A186" s="44">
        <f t="shared" ca="1" si="33"/>
        <v>50900</v>
      </c>
      <c r="B186" s="29">
        <v>166</v>
      </c>
      <c r="C186" s="30">
        <f t="shared" si="26"/>
        <v>0</v>
      </c>
      <c r="D186" s="21">
        <f t="shared" si="27"/>
        <v>0</v>
      </c>
      <c r="E186" s="21">
        <f t="shared" si="28"/>
        <v>0</v>
      </c>
      <c r="F186" s="21">
        <f t="shared" si="29"/>
        <v>0</v>
      </c>
      <c r="G186" s="87">
        <f t="shared" si="30"/>
        <v>0</v>
      </c>
      <c r="H186" s="33">
        <f t="shared" si="34"/>
        <v>0</v>
      </c>
      <c r="I186" s="68">
        <f t="shared" si="31"/>
        <v>0</v>
      </c>
      <c r="J186" s="39"/>
      <c r="K186" s="21">
        <f t="shared" si="35"/>
        <v>0</v>
      </c>
      <c r="L186" s="96">
        <f t="shared" si="25"/>
        <v>0</v>
      </c>
      <c r="M186" s="34">
        <f>SUM($J$21:J186)</f>
        <v>60</v>
      </c>
      <c r="N186" s="34">
        <f>COUNT($B$21:B186)</f>
        <v>166</v>
      </c>
      <c r="O186" s="34">
        <f t="shared" si="32"/>
        <v>226</v>
      </c>
      <c r="P186" s="35"/>
    </row>
    <row r="187" spans="1:16" s="34" customFormat="1" ht="14.5" x14ac:dyDescent="0.35">
      <c r="A187" s="44">
        <f t="shared" ca="1" si="33"/>
        <v>50931</v>
      </c>
      <c r="B187" s="29">
        <v>167</v>
      </c>
      <c r="C187" s="30">
        <f t="shared" si="26"/>
        <v>0</v>
      </c>
      <c r="D187" s="21">
        <f t="shared" si="27"/>
        <v>0</v>
      </c>
      <c r="E187" s="21">
        <f t="shared" si="28"/>
        <v>0</v>
      </c>
      <c r="F187" s="21">
        <f t="shared" si="29"/>
        <v>0</v>
      </c>
      <c r="G187" s="87">
        <f t="shared" si="30"/>
        <v>0</v>
      </c>
      <c r="H187" s="33">
        <f t="shared" si="34"/>
        <v>0</v>
      </c>
      <c r="I187" s="68">
        <f t="shared" si="31"/>
        <v>0</v>
      </c>
      <c r="J187" s="39"/>
      <c r="K187" s="21">
        <f t="shared" si="35"/>
        <v>0</v>
      </c>
      <c r="L187" s="96">
        <f t="shared" si="25"/>
        <v>0</v>
      </c>
      <c r="M187" s="34">
        <f>SUM($J$21:J187)</f>
        <v>60</v>
      </c>
      <c r="N187" s="34">
        <f>COUNT($B$21:B187)</f>
        <v>167</v>
      </c>
      <c r="O187" s="34">
        <f t="shared" si="32"/>
        <v>227</v>
      </c>
      <c r="P187" s="35"/>
    </row>
    <row r="188" spans="1:16" s="34" customFormat="1" ht="14.5" x14ac:dyDescent="0.35">
      <c r="A188" s="44">
        <f t="shared" ca="1" si="33"/>
        <v>50961</v>
      </c>
      <c r="B188" s="29">
        <v>168</v>
      </c>
      <c r="C188" s="30">
        <f t="shared" si="26"/>
        <v>0</v>
      </c>
      <c r="D188" s="21">
        <f t="shared" si="27"/>
        <v>0</v>
      </c>
      <c r="E188" s="21">
        <f t="shared" si="28"/>
        <v>0</v>
      </c>
      <c r="F188" s="21">
        <f t="shared" si="29"/>
        <v>0</v>
      </c>
      <c r="G188" s="87">
        <f t="shared" si="30"/>
        <v>0</v>
      </c>
      <c r="H188" s="33">
        <f t="shared" si="34"/>
        <v>0</v>
      </c>
      <c r="I188" s="68">
        <f t="shared" si="31"/>
        <v>0</v>
      </c>
      <c r="J188" s="39"/>
      <c r="K188" s="21">
        <f t="shared" si="35"/>
        <v>0</v>
      </c>
      <c r="L188" s="96">
        <f t="shared" si="25"/>
        <v>0</v>
      </c>
      <c r="M188" s="34">
        <f>SUM($J$21:J188)</f>
        <v>60</v>
      </c>
      <c r="N188" s="34">
        <f>COUNT($B$21:B188)</f>
        <v>168</v>
      </c>
      <c r="O188" s="34">
        <f t="shared" si="32"/>
        <v>228</v>
      </c>
      <c r="P188" s="35"/>
    </row>
    <row r="189" spans="1:16" s="34" customFormat="1" ht="14.5" x14ac:dyDescent="0.35">
      <c r="A189" s="44">
        <f t="shared" ca="1" si="33"/>
        <v>50992</v>
      </c>
      <c r="B189" s="29">
        <v>169</v>
      </c>
      <c r="C189" s="30">
        <f t="shared" si="26"/>
        <v>0</v>
      </c>
      <c r="D189" s="21">
        <f t="shared" si="27"/>
        <v>0</v>
      </c>
      <c r="E189" s="21">
        <f t="shared" si="28"/>
        <v>0</v>
      </c>
      <c r="F189" s="21">
        <f t="shared" si="29"/>
        <v>0</v>
      </c>
      <c r="G189" s="87">
        <f t="shared" si="30"/>
        <v>0</v>
      </c>
      <c r="H189" s="33">
        <f t="shared" si="34"/>
        <v>0</v>
      </c>
      <c r="I189" s="68">
        <f t="shared" si="31"/>
        <v>0</v>
      </c>
      <c r="J189" s="39"/>
      <c r="K189" s="21">
        <f t="shared" si="35"/>
        <v>0</v>
      </c>
      <c r="L189" s="96">
        <f t="shared" si="25"/>
        <v>0</v>
      </c>
      <c r="M189" s="34">
        <f>SUM($J$21:J189)</f>
        <v>60</v>
      </c>
      <c r="N189" s="34">
        <f>COUNT($B$21:B189)</f>
        <v>169</v>
      </c>
      <c r="O189" s="34">
        <f t="shared" si="32"/>
        <v>229</v>
      </c>
      <c r="P189" s="35"/>
    </row>
    <row r="190" spans="1:16" s="34" customFormat="1" ht="14.5" x14ac:dyDescent="0.35">
      <c r="A190" s="44">
        <f t="shared" ca="1" si="33"/>
        <v>51023</v>
      </c>
      <c r="B190" s="29">
        <v>170</v>
      </c>
      <c r="C190" s="30">
        <f t="shared" si="26"/>
        <v>0</v>
      </c>
      <c r="D190" s="21">
        <f t="shared" si="27"/>
        <v>0</v>
      </c>
      <c r="E190" s="21">
        <f t="shared" si="28"/>
        <v>0</v>
      </c>
      <c r="F190" s="21">
        <f t="shared" si="29"/>
        <v>0</v>
      </c>
      <c r="G190" s="87">
        <f t="shared" si="30"/>
        <v>0</v>
      </c>
      <c r="H190" s="33">
        <f t="shared" si="34"/>
        <v>0</v>
      </c>
      <c r="I190" s="68">
        <f t="shared" si="31"/>
        <v>0</v>
      </c>
      <c r="J190" s="39"/>
      <c r="K190" s="21">
        <f t="shared" si="35"/>
        <v>0</v>
      </c>
      <c r="L190" s="96">
        <f t="shared" si="25"/>
        <v>0</v>
      </c>
      <c r="M190" s="34">
        <f>SUM($J$21:J190)</f>
        <v>60</v>
      </c>
      <c r="N190" s="34">
        <f>COUNT($B$21:B190)</f>
        <v>170</v>
      </c>
      <c r="O190" s="34">
        <f t="shared" si="32"/>
        <v>230</v>
      </c>
      <c r="P190" s="35"/>
    </row>
    <row r="191" spans="1:16" s="34" customFormat="1" ht="14.5" x14ac:dyDescent="0.35">
      <c r="A191" s="44">
        <f t="shared" ca="1" si="33"/>
        <v>51053</v>
      </c>
      <c r="B191" s="29">
        <v>171</v>
      </c>
      <c r="C191" s="30">
        <f t="shared" si="26"/>
        <v>0</v>
      </c>
      <c r="D191" s="21">
        <f t="shared" si="27"/>
        <v>0</v>
      </c>
      <c r="E191" s="21">
        <f t="shared" si="28"/>
        <v>0</v>
      </c>
      <c r="F191" s="21">
        <f t="shared" si="29"/>
        <v>0</v>
      </c>
      <c r="G191" s="87">
        <f t="shared" si="30"/>
        <v>0</v>
      </c>
      <c r="H191" s="33">
        <f t="shared" si="34"/>
        <v>0</v>
      </c>
      <c r="I191" s="68">
        <f t="shared" si="31"/>
        <v>0</v>
      </c>
      <c r="J191" s="39"/>
      <c r="K191" s="21">
        <f t="shared" si="35"/>
        <v>0</v>
      </c>
      <c r="L191" s="96">
        <f t="shared" si="25"/>
        <v>0</v>
      </c>
      <c r="M191" s="34">
        <f>SUM($J$21:J191)</f>
        <v>60</v>
      </c>
      <c r="N191" s="34">
        <f>COUNT($B$21:B191)</f>
        <v>171</v>
      </c>
      <c r="O191" s="34">
        <f t="shared" si="32"/>
        <v>231</v>
      </c>
      <c r="P191" s="35"/>
    </row>
    <row r="192" spans="1:16" s="34" customFormat="1" ht="14.5" x14ac:dyDescent="0.35">
      <c r="A192" s="44">
        <f t="shared" ca="1" si="33"/>
        <v>51084</v>
      </c>
      <c r="B192" s="29">
        <v>172</v>
      </c>
      <c r="C192" s="30">
        <f t="shared" si="26"/>
        <v>0</v>
      </c>
      <c r="D192" s="21">
        <f t="shared" si="27"/>
        <v>0</v>
      </c>
      <c r="E192" s="21">
        <f t="shared" si="28"/>
        <v>0</v>
      </c>
      <c r="F192" s="21">
        <f t="shared" si="29"/>
        <v>0</v>
      </c>
      <c r="G192" s="87">
        <f t="shared" si="30"/>
        <v>0</v>
      </c>
      <c r="H192" s="33">
        <f t="shared" si="34"/>
        <v>0</v>
      </c>
      <c r="I192" s="68">
        <f t="shared" si="31"/>
        <v>0</v>
      </c>
      <c r="J192" s="39"/>
      <c r="K192" s="21">
        <f t="shared" si="35"/>
        <v>0</v>
      </c>
      <c r="L192" s="96">
        <f t="shared" si="25"/>
        <v>0</v>
      </c>
      <c r="M192" s="34">
        <f>SUM($J$21:J192)</f>
        <v>60</v>
      </c>
      <c r="N192" s="34">
        <f>COUNT($B$21:B192)</f>
        <v>172</v>
      </c>
      <c r="O192" s="34">
        <f t="shared" si="32"/>
        <v>232</v>
      </c>
      <c r="P192" s="35"/>
    </row>
    <row r="193" spans="1:16" s="34" customFormat="1" ht="14.5" x14ac:dyDescent="0.35">
      <c r="A193" s="44">
        <f t="shared" ca="1" si="33"/>
        <v>51114</v>
      </c>
      <c r="B193" s="29">
        <v>173</v>
      </c>
      <c r="C193" s="30">
        <f t="shared" si="26"/>
        <v>0</v>
      </c>
      <c r="D193" s="21">
        <f t="shared" si="27"/>
        <v>0</v>
      </c>
      <c r="E193" s="21">
        <f t="shared" si="28"/>
        <v>0</v>
      </c>
      <c r="F193" s="21">
        <f t="shared" si="29"/>
        <v>0</v>
      </c>
      <c r="G193" s="87">
        <f t="shared" si="30"/>
        <v>0</v>
      </c>
      <c r="H193" s="33">
        <f t="shared" si="34"/>
        <v>0</v>
      </c>
      <c r="I193" s="68">
        <f t="shared" si="31"/>
        <v>0</v>
      </c>
      <c r="J193" s="39"/>
      <c r="K193" s="21">
        <f t="shared" si="35"/>
        <v>0</v>
      </c>
      <c r="L193" s="96">
        <f t="shared" si="25"/>
        <v>0</v>
      </c>
      <c r="M193" s="34">
        <f>SUM($J$21:J193)</f>
        <v>60</v>
      </c>
      <c r="N193" s="34">
        <f>COUNT($B$21:B193)</f>
        <v>173</v>
      </c>
      <c r="O193" s="34">
        <f t="shared" si="32"/>
        <v>233</v>
      </c>
      <c r="P193" s="35"/>
    </row>
    <row r="194" spans="1:16" s="34" customFormat="1" ht="14.5" x14ac:dyDescent="0.35">
      <c r="A194" s="44">
        <f t="shared" ca="1" si="33"/>
        <v>51145</v>
      </c>
      <c r="B194" s="29">
        <v>174</v>
      </c>
      <c r="C194" s="30">
        <f t="shared" si="26"/>
        <v>0</v>
      </c>
      <c r="D194" s="21">
        <f t="shared" si="27"/>
        <v>0</v>
      </c>
      <c r="E194" s="21">
        <f t="shared" si="28"/>
        <v>0</v>
      </c>
      <c r="F194" s="21">
        <f t="shared" si="29"/>
        <v>0</v>
      </c>
      <c r="G194" s="87">
        <f t="shared" si="30"/>
        <v>0</v>
      </c>
      <c r="H194" s="33">
        <f t="shared" si="34"/>
        <v>0</v>
      </c>
      <c r="I194" s="68">
        <f t="shared" si="31"/>
        <v>0</v>
      </c>
      <c r="J194" s="39"/>
      <c r="K194" s="21">
        <f t="shared" si="35"/>
        <v>0</v>
      </c>
      <c r="L194" s="96">
        <f t="shared" si="25"/>
        <v>0</v>
      </c>
      <c r="M194" s="34">
        <f>SUM($J$21:J194)</f>
        <v>60</v>
      </c>
      <c r="N194" s="34">
        <f>COUNT($B$21:B194)</f>
        <v>174</v>
      </c>
      <c r="O194" s="34">
        <f t="shared" si="32"/>
        <v>234</v>
      </c>
      <c r="P194" s="35"/>
    </row>
    <row r="195" spans="1:16" s="34" customFormat="1" ht="14.5" x14ac:dyDescent="0.35">
      <c r="A195" s="44">
        <f t="shared" ca="1" si="33"/>
        <v>51176</v>
      </c>
      <c r="B195" s="29">
        <v>175</v>
      </c>
      <c r="C195" s="30">
        <f t="shared" si="26"/>
        <v>0</v>
      </c>
      <c r="D195" s="21">
        <f t="shared" si="27"/>
        <v>0</v>
      </c>
      <c r="E195" s="21">
        <f t="shared" si="28"/>
        <v>0</v>
      </c>
      <c r="F195" s="21">
        <f t="shared" si="29"/>
        <v>0</v>
      </c>
      <c r="G195" s="87">
        <f t="shared" si="30"/>
        <v>0</v>
      </c>
      <c r="H195" s="33">
        <f t="shared" si="34"/>
        <v>0</v>
      </c>
      <c r="I195" s="68">
        <f t="shared" si="31"/>
        <v>0</v>
      </c>
      <c r="J195" s="39"/>
      <c r="K195" s="21">
        <f t="shared" si="35"/>
        <v>0</v>
      </c>
      <c r="L195" s="96">
        <f t="shared" si="25"/>
        <v>0</v>
      </c>
      <c r="M195" s="34">
        <f>SUM($J$21:J195)</f>
        <v>60</v>
      </c>
      <c r="N195" s="34">
        <f>COUNT($B$21:B195)</f>
        <v>175</v>
      </c>
      <c r="O195" s="34">
        <f t="shared" si="32"/>
        <v>235</v>
      </c>
      <c r="P195" s="35"/>
    </row>
    <row r="196" spans="1:16" s="34" customFormat="1" ht="14.5" x14ac:dyDescent="0.35">
      <c r="A196" s="44">
        <f t="shared" ca="1" si="33"/>
        <v>51205</v>
      </c>
      <c r="B196" s="29">
        <v>176</v>
      </c>
      <c r="C196" s="30">
        <f t="shared" si="26"/>
        <v>0</v>
      </c>
      <c r="D196" s="21">
        <f t="shared" si="27"/>
        <v>0</v>
      </c>
      <c r="E196" s="21">
        <f t="shared" si="28"/>
        <v>0</v>
      </c>
      <c r="F196" s="21">
        <f t="shared" si="29"/>
        <v>0</v>
      </c>
      <c r="G196" s="87">
        <f t="shared" si="30"/>
        <v>0</v>
      </c>
      <c r="H196" s="33">
        <f t="shared" si="34"/>
        <v>0</v>
      </c>
      <c r="I196" s="68">
        <f t="shared" si="31"/>
        <v>0</v>
      </c>
      <c r="J196" s="39"/>
      <c r="K196" s="21">
        <f t="shared" si="35"/>
        <v>0</v>
      </c>
      <c r="L196" s="96">
        <f t="shared" si="25"/>
        <v>0</v>
      </c>
      <c r="M196" s="34">
        <f>SUM($J$21:J196)</f>
        <v>60</v>
      </c>
      <c r="N196" s="34">
        <f>COUNT($B$21:B196)</f>
        <v>176</v>
      </c>
      <c r="O196" s="34">
        <f t="shared" si="32"/>
        <v>236</v>
      </c>
      <c r="P196" s="35"/>
    </row>
    <row r="197" spans="1:16" s="34" customFormat="1" ht="14.5" x14ac:dyDescent="0.35">
      <c r="A197" s="44">
        <f t="shared" ca="1" si="33"/>
        <v>51236</v>
      </c>
      <c r="B197" s="29">
        <v>177</v>
      </c>
      <c r="C197" s="30">
        <f t="shared" si="26"/>
        <v>0</v>
      </c>
      <c r="D197" s="21">
        <f t="shared" si="27"/>
        <v>0</v>
      </c>
      <c r="E197" s="21">
        <f t="shared" si="28"/>
        <v>0</v>
      </c>
      <c r="F197" s="21">
        <f t="shared" si="29"/>
        <v>0</v>
      </c>
      <c r="G197" s="87">
        <f t="shared" si="30"/>
        <v>0</v>
      </c>
      <c r="H197" s="33">
        <f t="shared" si="34"/>
        <v>0</v>
      </c>
      <c r="I197" s="68">
        <f t="shared" si="31"/>
        <v>0</v>
      </c>
      <c r="J197" s="39"/>
      <c r="K197" s="21">
        <f t="shared" si="35"/>
        <v>0</v>
      </c>
      <c r="L197" s="96">
        <f t="shared" si="25"/>
        <v>0</v>
      </c>
      <c r="M197" s="34">
        <f>SUM($J$21:J197)</f>
        <v>60</v>
      </c>
      <c r="N197" s="34">
        <f>COUNT($B$21:B197)</f>
        <v>177</v>
      </c>
      <c r="O197" s="34">
        <f t="shared" si="32"/>
        <v>237</v>
      </c>
      <c r="P197" s="35"/>
    </row>
    <row r="198" spans="1:16" s="34" customFormat="1" ht="14.5" x14ac:dyDescent="0.35">
      <c r="A198" s="44">
        <f t="shared" ca="1" si="33"/>
        <v>51266</v>
      </c>
      <c r="B198" s="29">
        <v>178</v>
      </c>
      <c r="C198" s="30">
        <f t="shared" si="26"/>
        <v>0</v>
      </c>
      <c r="D198" s="21">
        <f t="shared" si="27"/>
        <v>0</v>
      </c>
      <c r="E198" s="21">
        <f t="shared" si="28"/>
        <v>0</v>
      </c>
      <c r="F198" s="21">
        <f t="shared" si="29"/>
        <v>0</v>
      </c>
      <c r="G198" s="87">
        <f t="shared" si="30"/>
        <v>0</v>
      </c>
      <c r="H198" s="33">
        <f t="shared" si="34"/>
        <v>0</v>
      </c>
      <c r="I198" s="68">
        <f t="shared" si="31"/>
        <v>0</v>
      </c>
      <c r="J198" s="39"/>
      <c r="K198" s="21">
        <f t="shared" si="35"/>
        <v>0</v>
      </c>
      <c r="L198" s="96">
        <f t="shared" si="25"/>
        <v>0</v>
      </c>
      <c r="M198" s="34">
        <f>SUM($J$21:J198)</f>
        <v>60</v>
      </c>
      <c r="N198" s="34">
        <f>COUNT($B$21:B198)</f>
        <v>178</v>
      </c>
      <c r="O198" s="34">
        <f t="shared" si="32"/>
        <v>238</v>
      </c>
      <c r="P198" s="35"/>
    </row>
    <row r="199" spans="1:16" s="34" customFormat="1" ht="14.5" x14ac:dyDescent="0.35">
      <c r="A199" s="44">
        <f t="shared" ca="1" si="33"/>
        <v>51297</v>
      </c>
      <c r="B199" s="29">
        <v>179</v>
      </c>
      <c r="C199" s="30">
        <f t="shared" si="26"/>
        <v>0</v>
      </c>
      <c r="D199" s="21">
        <f t="shared" si="27"/>
        <v>0</v>
      </c>
      <c r="E199" s="21">
        <f t="shared" si="28"/>
        <v>0</v>
      </c>
      <c r="F199" s="21">
        <f t="shared" si="29"/>
        <v>0</v>
      </c>
      <c r="G199" s="87">
        <f t="shared" si="30"/>
        <v>0</v>
      </c>
      <c r="H199" s="33">
        <f t="shared" si="34"/>
        <v>0</v>
      </c>
      <c r="I199" s="68">
        <f t="shared" si="31"/>
        <v>0</v>
      </c>
      <c r="J199" s="39"/>
      <c r="K199" s="21">
        <f t="shared" si="35"/>
        <v>0</v>
      </c>
      <c r="L199" s="96">
        <f t="shared" si="25"/>
        <v>0</v>
      </c>
      <c r="M199" s="34">
        <f>SUM($J$21:J199)</f>
        <v>60</v>
      </c>
      <c r="N199" s="34">
        <f>COUNT($B$21:B199)</f>
        <v>179</v>
      </c>
      <c r="O199" s="34">
        <f t="shared" si="32"/>
        <v>239</v>
      </c>
      <c r="P199" s="35"/>
    </row>
    <row r="200" spans="1:16" s="34" customFormat="1" thickBot="1" x14ac:dyDescent="0.4">
      <c r="A200" s="51">
        <f t="shared" ca="1" si="33"/>
        <v>51327</v>
      </c>
      <c r="B200" s="36">
        <v>180</v>
      </c>
      <c r="C200" s="60">
        <f t="shared" si="26"/>
        <v>0</v>
      </c>
      <c r="D200" s="61">
        <f t="shared" si="27"/>
        <v>0</v>
      </c>
      <c r="E200" s="61">
        <f t="shared" si="28"/>
        <v>0</v>
      </c>
      <c r="F200" s="61">
        <f t="shared" si="29"/>
        <v>0</v>
      </c>
      <c r="G200" s="88">
        <f t="shared" si="30"/>
        <v>0</v>
      </c>
      <c r="H200" s="37">
        <f t="shared" si="34"/>
        <v>0</v>
      </c>
      <c r="I200" s="69">
        <f t="shared" si="31"/>
        <v>0</v>
      </c>
      <c r="J200" s="62"/>
      <c r="K200" s="61">
        <f t="shared" si="35"/>
        <v>0</v>
      </c>
      <c r="L200" s="98">
        <f t="shared" si="25"/>
        <v>0</v>
      </c>
      <c r="M200" s="34">
        <f>SUM($J$21:J200)</f>
        <v>60</v>
      </c>
      <c r="N200" s="34">
        <f>COUNT($B$21:B200)</f>
        <v>180</v>
      </c>
      <c r="O200" s="34">
        <f t="shared" si="32"/>
        <v>240</v>
      </c>
      <c r="P200" s="35"/>
    </row>
    <row r="201" spans="1:16" s="3" customFormat="1" ht="14.5" x14ac:dyDescent="0.35">
      <c r="A201" s="2"/>
      <c r="B201" s="116"/>
      <c r="C201" s="117"/>
      <c r="D201" s="118"/>
      <c r="E201" s="118"/>
      <c r="F201" s="2"/>
      <c r="G201" s="85"/>
      <c r="H201" s="2"/>
      <c r="I201" s="2"/>
      <c r="P201" s="13"/>
    </row>
    <row r="202" spans="1:16" s="3" customFormat="1" ht="14.5" x14ac:dyDescent="0.35">
      <c r="A202" s="2"/>
      <c r="B202" s="116"/>
      <c r="C202" s="117"/>
      <c r="D202" s="118"/>
      <c r="E202" s="118"/>
      <c r="F202" s="2"/>
      <c r="G202" s="85"/>
      <c r="H202" s="2"/>
      <c r="I202" s="2"/>
      <c r="P202" s="13"/>
    </row>
    <row r="203" spans="1:16" s="3" customFormat="1" ht="14.5" x14ac:dyDescent="0.35">
      <c r="A203" s="2"/>
      <c r="B203" s="116"/>
      <c r="C203" s="117"/>
      <c r="D203" s="118"/>
      <c r="E203" s="118"/>
      <c r="F203" s="2"/>
      <c r="G203" s="85"/>
      <c r="H203" s="2"/>
      <c r="I203" s="2"/>
      <c r="J203" s="119"/>
      <c r="L203" s="14"/>
      <c r="P203" s="13"/>
    </row>
    <row r="204" spans="1:16" s="3" customFormat="1" thickBot="1" x14ac:dyDescent="0.4">
      <c r="A204" s="2"/>
      <c r="B204" s="112" t="s">
        <v>11</v>
      </c>
      <c r="C204" s="113">
        <f ca="1">SUM(C21:C200)</f>
        <v>999219.96998914646</v>
      </c>
      <c r="D204" s="113">
        <f ca="1">SUM(D21:D200)</f>
        <v>539578.78379413963</v>
      </c>
      <c r="E204" s="79">
        <f ca="1">SUM(E21:E200)</f>
        <v>86332.605407062263</v>
      </c>
      <c r="F204" s="113">
        <f ca="1">SUM(F21:F200)</f>
        <v>187215.13257872796</v>
      </c>
      <c r="G204" s="114"/>
      <c r="H204" s="79">
        <f ca="1">SUM(H21:H200)</f>
        <v>33077.484026969876</v>
      </c>
      <c r="I204" s="65"/>
      <c r="K204" s="113">
        <f>SUM(K21:K200)</f>
        <v>333333.33333333331</v>
      </c>
      <c r="L204" s="115">
        <f ca="1">SUM(L21:L203)</f>
        <v>2178831</v>
      </c>
      <c r="P204" s="13"/>
    </row>
    <row r="205" spans="1:16" ht="14.5" x14ac:dyDescent="0.35"/>
    <row r="206" spans="1:16" ht="14.5" x14ac:dyDescent="0.35">
      <c r="B206" s="131" t="s">
        <v>21</v>
      </c>
      <c r="C206" s="131"/>
      <c r="D206" s="131"/>
      <c r="E206" s="131"/>
      <c r="F206" s="131"/>
      <c r="G206" s="131"/>
      <c r="H206" s="131"/>
      <c r="I206" s="131"/>
      <c r="J206" s="131"/>
      <c r="K206" s="131"/>
      <c r="L206" s="131"/>
    </row>
    <row r="207" spans="1:16" ht="14.5" x14ac:dyDescent="0.35">
      <c r="B207" s="131"/>
      <c r="C207" s="131"/>
      <c r="D207" s="131"/>
      <c r="E207" s="131"/>
      <c r="F207" s="131"/>
      <c r="G207" s="131"/>
      <c r="H207" s="131"/>
      <c r="I207" s="131"/>
      <c r="J207" s="131"/>
      <c r="K207" s="131"/>
      <c r="L207" s="131"/>
    </row>
  </sheetData>
  <sheetProtection algorithmName="SHA-512" hashValue="3nNp38e5HaumUX2JiiSQYhLy4UNIyT9IocVfaXHH7qLwGkMZ52uJuZ0kmAB9iEKM9AmTbr2ETql+i1PWpdjisA==" saltValue="obUDHNOTdw9n6Nss/PDWJw==" spinCount="100000" sheet="1" objects="1" scenarios="1"/>
  <protectedRanges>
    <protectedRange sqref="A15:I19 A14:D14 E12:I14" name="Rango1"/>
  </protectedRanges>
  <dataConsolidate link="1"/>
  <mergeCells count="13">
    <mergeCell ref="E4:I4"/>
    <mergeCell ref="E10:F10"/>
    <mergeCell ref="E6:F6"/>
    <mergeCell ref="E7:F7"/>
    <mergeCell ref="E8:F8"/>
    <mergeCell ref="E9:F9"/>
    <mergeCell ref="E11:F11"/>
    <mergeCell ref="B206:L207"/>
    <mergeCell ref="B16:C17"/>
    <mergeCell ref="D16:D17"/>
    <mergeCell ref="E16:I17"/>
    <mergeCell ref="E12:I12"/>
    <mergeCell ref="E13:I14"/>
  </mergeCells>
  <dataValidations count="2">
    <dataValidation type="list" allowBlank="1" showInputMessage="1" showErrorMessage="1" sqref="D16" xr:uid="{00000000-0002-0000-0300-000000000000}">
      <formula1>$A$2:$A$3</formula1>
    </dataValidation>
    <dataValidation type="list" allowBlank="1" showInputMessage="1" showErrorMessage="1" sqref="C13" xr:uid="{00000000-0002-0000-0300-000001000000}">
      <formula1>$A$4:$A$8</formula1>
    </dataValidation>
  </dataValidations>
  <pageMargins left="0.25" right="0.25" top="0.31" bottom="0.33" header="0.3" footer="0.3"/>
  <pageSetup scale="6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TABLA PLAN 60+</vt:lpstr>
      <vt:lpstr>'TABLA PLAN 60+'!Área_de_impresión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yurit_000</dc:creator>
  <cp:lastModifiedBy>Israel Hernandez Rios</cp:lastModifiedBy>
  <cp:lastPrinted>2025-01-10T15:14:30Z</cp:lastPrinted>
  <dcterms:created xsi:type="dcterms:W3CDTF">2013-07-18T03:49:05Z</dcterms:created>
  <dcterms:modified xsi:type="dcterms:W3CDTF">2025-08-11T01:58:49Z</dcterms:modified>
</cp:coreProperties>
</file>